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4"/>
  </bookViews>
  <sheets>
    <sheet name="Plan1" sheetId="1" r:id="rId1"/>
    <sheet name="Planilha orçamentária" sheetId="2" r:id="rId2"/>
    <sheet name="Memória de Cálculo" sheetId="3" r:id="rId3"/>
    <sheet name="Orçamento Resumo" sheetId="4" r:id="rId4"/>
    <sheet name="Cronograma Físico-Financeiro" sheetId="5" r:id="rId5"/>
  </sheets>
  <definedNames>
    <definedName name="_xlnm.Print_Area" localSheetId="2">'Memória de Cálculo'!$A$3:$H$60</definedName>
    <definedName name="_xlnm.Print_Area" localSheetId="1">'Planilha orçamentária'!$A$2:$G$22</definedName>
  </definedNames>
  <calcPr calcId="145621"/>
</workbook>
</file>

<file path=xl/calcChain.xml><?xml version="1.0" encoding="utf-8"?>
<calcChain xmlns="http://schemas.openxmlformats.org/spreadsheetml/2006/main">
  <c r="B6" i="4" l="1"/>
  <c r="A6" i="4"/>
  <c r="A7" i="5" s="1"/>
  <c r="B5" i="4"/>
  <c r="A5" i="4"/>
  <c r="A6" i="5" s="1"/>
  <c r="B4" i="4"/>
  <c r="A4" i="4"/>
  <c r="A5" i="5"/>
  <c r="C59" i="3"/>
  <c r="H54" i="3"/>
  <c r="E18" i="2"/>
  <c r="G18" i="2"/>
  <c r="B56" i="3"/>
  <c r="B51" i="3"/>
  <c r="H59" i="3"/>
  <c r="E19" i="2"/>
  <c r="G19" i="2" s="1"/>
  <c r="H33" i="3"/>
  <c r="E13" i="2"/>
  <c r="G13" i="2"/>
  <c r="H37" i="3"/>
  <c r="E14" i="2"/>
  <c r="G14" i="2" s="1"/>
  <c r="H41" i="3"/>
  <c r="E15" i="2"/>
  <c r="G15" i="2"/>
  <c r="C28" i="3"/>
  <c r="H28" i="3"/>
  <c r="E11" i="2"/>
  <c r="G11" i="2"/>
  <c r="C23" i="3"/>
  <c r="H23" i="3"/>
  <c r="E10" i="2"/>
  <c r="G10" i="2"/>
  <c r="C18" i="3"/>
  <c r="H18" i="3"/>
  <c r="E9" i="2"/>
  <c r="G9" i="2"/>
  <c r="G8" i="2" s="1"/>
  <c r="E5" i="4" s="1"/>
  <c r="C9" i="3"/>
  <c r="H9" i="3"/>
  <c r="E6" i="2"/>
  <c r="G6" i="2"/>
  <c r="G5" i="2" s="1"/>
  <c r="H49" i="3"/>
  <c r="E17" i="2"/>
  <c r="G17" i="2" s="1"/>
  <c r="H45" i="3"/>
  <c r="E16" i="2"/>
  <c r="G16" i="2"/>
  <c r="B39" i="3"/>
  <c r="B35" i="3"/>
  <c r="B31" i="3"/>
  <c r="B47" i="3"/>
  <c r="B43" i="3"/>
  <c r="B30" i="3"/>
  <c r="B25" i="3"/>
  <c r="B20" i="3"/>
  <c r="B16" i="3"/>
  <c r="B15" i="3"/>
  <c r="B5" i="3"/>
  <c r="B11" i="3"/>
  <c r="B6" i="3"/>
  <c r="H13" i="3"/>
  <c r="E7" i="2"/>
  <c r="G7" i="2"/>
  <c r="G35" i="1"/>
  <c r="I35" i="1"/>
  <c r="G33" i="1"/>
  <c r="G31" i="1"/>
  <c r="G29" i="1"/>
  <c r="I29" i="1"/>
  <c r="I37" i="1"/>
  <c r="G37" i="1"/>
  <c r="C37" i="1"/>
  <c r="I33" i="1"/>
  <c r="I31" i="1"/>
  <c r="I25" i="1"/>
  <c r="I23" i="1"/>
  <c r="G21" i="1"/>
  <c r="I21" i="1"/>
  <c r="G19" i="1"/>
  <c r="I19" i="1"/>
  <c r="G17" i="1"/>
  <c r="I17" i="1"/>
  <c r="G15" i="1"/>
  <c r="I15" i="1"/>
  <c r="G13" i="1"/>
  <c r="I13" i="1"/>
  <c r="G11" i="1"/>
  <c r="I11" i="1"/>
  <c r="C9" i="1"/>
  <c r="G9" i="1"/>
  <c r="I9" i="1"/>
  <c r="C7" i="1"/>
  <c r="G7" i="1"/>
  <c r="I7" i="1"/>
  <c r="C5" i="1"/>
  <c r="G5" i="1"/>
  <c r="I5" i="1"/>
  <c r="I39" i="1"/>
  <c r="I41" i="1"/>
  <c r="I43" i="1"/>
  <c r="I45" i="1"/>
  <c r="G12" i="2" l="1"/>
  <c r="E6" i="4" s="1"/>
  <c r="E4" i="4"/>
  <c r="G5" i="4"/>
  <c r="C6" i="5"/>
  <c r="D6" i="5" s="1"/>
  <c r="H5" i="4"/>
  <c r="G20" i="2" l="1"/>
  <c r="H6" i="5"/>
  <c r="F6" i="5"/>
  <c r="G4" i="4"/>
  <c r="E7" i="4"/>
  <c r="C5" i="5"/>
  <c r="D5" i="5" s="1"/>
  <c r="H4" i="4"/>
  <c r="F4" i="4"/>
  <c r="C7" i="5"/>
  <c r="D7" i="5" s="1"/>
  <c r="F6" i="4"/>
  <c r="G6" i="4"/>
  <c r="H6" i="4"/>
  <c r="F5" i="5" l="1"/>
  <c r="F8" i="5" s="1"/>
  <c r="D8" i="5"/>
  <c r="G7" i="4"/>
  <c r="J7" i="5"/>
  <c r="J8" i="5" s="1"/>
  <c r="H7" i="5"/>
  <c r="H8" i="5" s="1"/>
  <c r="H7" i="4"/>
  <c r="E8" i="4"/>
  <c r="E9" i="4"/>
  <c r="F5" i="4"/>
  <c r="F7" i="4" s="1"/>
  <c r="G21" i="2"/>
  <c r="G22" i="2" s="1"/>
  <c r="E8" i="5" l="1"/>
  <c r="H9" i="5"/>
  <c r="J9" i="5" l="1"/>
  <c r="I8" i="5" s="1"/>
  <c r="G8" i="5"/>
</calcChain>
</file>

<file path=xl/sharedStrings.xml><?xml version="1.0" encoding="utf-8"?>
<sst xmlns="http://schemas.openxmlformats.org/spreadsheetml/2006/main" count="200" uniqueCount="115">
  <si>
    <t>comprimento</t>
  </si>
  <si>
    <t>largura</t>
  </si>
  <si>
    <t>altura</t>
  </si>
  <si>
    <t>volume</t>
  </si>
  <si>
    <t>preço unitario</t>
  </si>
  <si>
    <t>valor total</t>
  </si>
  <si>
    <t>sinapi 95467</t>
  </si>
  <si>
    <t>83518/SINAPI</t>
  </si>
  <si>
    <t>ALVENARIA EMBASAMENTO E=20 CM BLOCO CONCRETO</t>
  </si>
  <si>
    <t>EMBASAMENTO C/PEDRA ARGAMASSADA UTILIZANDO ARG.CIM/AREIA 1:4</t>
  </si>
  <si>
    <t>ALVENARIA EM TIJOLO CERAMICO MACICO 5X10X20CM 1 VEZ (ESPESSURA 20CM), ASSENTADO COM ARGAMASSA TRACO 1:2:8 (CIMENTO, CAL E AREIA)</t>
  </si>
  <si>
    <t>72131/SINAPI</t>
  </si>
  <si>
    <t>SINAPI MAIO 2017</t>
  </si>
  <si>
    <t>ORSE AGOSTO 2017</t>
  </si>
  <si>
    <t>96620/SINAPI</t>
  </si>
  <si>
    <t>Lastro de concreto magro, aplicado em pisos ou radiers. af_08/2017</t>
  </si>
  <si>
    <t>Piso cimentado desempolado traço 1:5, e = 3 cm, c/junta plastica 3x27mm</t>
  </si>
  <si>
    <t>10043/ORSE</t>
  </si>
  <si>
    <t>PINTURA ACRILICA DE FAIXAS DE DEMARCACAO EM QUADRA POLIESPORTIVA, 5 CM DE LARGURA</t>
  </si>
  <si>
    <t>41595/SINAPI</t>
  </si>
  <si>
    <t>PINTURA COM TINTA A BASE DE BORRACHA CLORADA, 2 DEMAOS</t>
  </si>
  <si>
    <t>79465/SINAPI</t>
  </si>
  <si>
    <t>79467/SINAPI</t>
  </si>
  <si>
    <t>PINTURA COM TINTA A BASE DE BORRACHA CLORADA , DE FAIXAS DE DEMARCACAO, EM QUADRA POLIESPORTIVA, 5 CM DE LARGURA.</t>
  </si>
  <si>
    <t>85662/SINAPI</t>
  </si>
  <si>
    <t>ARMACAO EM TELA DE ACO SOLDADA NERVURADA Q-92, ACO CA-60, 4,2MM, MALHA 15X15CM</t>
  </si>
  <si>
    <t>CONCRETO FCK = 15MPA, TRAÇO 1:3,4:3,5 (CIMENTO/ AREIA MÉDIA/ BRITA 1) - PREPARO MECÂNICO COM BETONEIRA 400 L. AF_07/2016</t>
  </si>
  <si>
    <t>94963/SINAPI</t>
  </si>
  <si>
    <t>00139/ORSE</t>
  </si>
  <si>
    <t>Aço CA - 25 Ø 6,3 a 12,5mm, inclusive corte, dobragem, montagem e colocacao de ferragens nas formas, para superestruturas e fundações</t>
  </si>
  <si>
    <t>ALVENARIA EM TIJOLO CERAMICO 1:2:8</t>
  </si>
  <si>
    <t>COMPOSIÇÃO</t>
  </si>
  <si>
    <t>ALVENARIA DE VEDAÇÃO DE BLOCOS CERÂMICOS FURADOS NA HORIZONTAL DE 9X19 X19CM (ESPESSURA 9CM) DE PAREDES COM ÁREA LÍQUIDA MENOR QUE 6M² SEM VÃOS E ARGAMASSA DE ASSENTAMENTO COM PREPARO EM BETONEIRA. AF_06/2014</t>
  </si>
  <si>
    <t>87495/SINAPI</t>
  </si>
  <si>
    <t>CHAPISCO APLICADO EM ALVENARIA (COM PRESENÇA DE VÃOS) E ESTRUTURAS DE CONCRETO DE FACHADA, COM COLHER DE PEDREIRO. ARGAMASSA TRAÇO 1:3 COM PREPARO EM BETONEIRA 400L. AF_06/2014</t>
  </si>
  <si>
    <t>87905/SINAPI</t>
  </si>
  <si>
    <t>04783/ORSE</t>
  </si>
  <si>
    <t>Reboco externo, de parede, com argamassa traço 1:4 (cal / areia), espessura 2,5 cm</t>
  </si>
  <si>
    <t>02288/ORSE</t>
  </si>
  <si>
    <t>Pintura de acabamento com aplicação de 02 demaõs de tinta acrílica convencional</t>
  </si>
  <si>
    <t>12034/ORSE</t>
  </si>
  <si>
    <t>Alambrado com tela de aço galvanizado, fio 12 bwg, malha 3/8", ondulada, quadrada, sem revestimento, fixada com tubos de aço galvanizado 2", formando quadros de 2.00 x 2.00 m, exceto mureta</t>
  </si>
  <si>
    <t>BDI</t>
  </si>
  <si>
    <t>TOTAL GERAL</t>
  </si>
  <si>
    <t>TOTAL SEM ALAMBRADO</t>
  </si>
  <si>
    <t>ITEM</t>
  </si>
  <si>
    <t>SERVIÇO</t>
  </si>
  <si>
    <t>PREÇO UNITÁRIO</t>
  </si>
  <si>
    <t>QUANTITATIVO</t>
  </si>
  <si>
    <t>VALOR CONTRATUAL</t>
  </si>
  <si>
    <t>02497/ORSE</t>
  </si>
  <si>
    <t>Escavação manual de vala ou cava em material de 1ª categoria, profundidade até 1,50m</t>
  </si>
  <si>
    <t>UNIDADE</t>
  </si>
  <si>
    <t>m³</t>
  </si>
  <si>
    <t>1.0</t>
  </si>
  <si>
    <t>MOVIMENTAÇÃO DE TERRA</t>
  </si>
  <si>
    <t>1.1</t>
  </si>
  <si>
    <t>REFERÊNCIA</t>
  </si>
  <si>
    <t>94342/SINAPI</t>
  </si>
  <si>
    <t>1.2</t>
  </si>
  <si>
    <t>ATERRO MANUAL DE VALAS COM AREIA PARA ATERRO E COMPACTAÇÃO MECANIZADA. AF_05/2016</t>
  </si>
  <si>
    <t>2.0</t>
  </si>
  <si>
    <t>FUNDAÇÕES</t>
  </si>
  <si>
    <t>2.1</t>
  </si>
  <si>
    <t>95467/SINAPI</t>
  </si>
  <si>
    <t>2.2</t>
  </si>
  <si>
    <t>m²</t>
  </si>
  <si>
    <t>74076/003SINAPI</t>
  </si>
  <si>
    <t>FORMA TABUA P/ CONCRETO EM FUNDACAO RADIER C/ REAPROVEITAMENTO 10X.</t>
  </si>
  <si>
    <t>3.0</t>
  </si>
  <si>
    <t>PISO</t>
  </si>
  <si>
    <t>m</t>
  </si>
  <si>
    <t>COMP.</t>
  </si>
  <si>
    <t>LARGURA</t>
  </si>
  <si>
    <t>ALTURA</t>
  </si>
  <si>
    <t>VOLUME</t>
  </si>
  <si>
    <t>ÁREA</t>
  </si>
  <si>
    <t>PERIMETRO</t>
  </si>
  <si>
    <t>2.3</t>
  </si>
  <si>
    <t>QUANTIDADE</t>
  </si>
  <si>
    <t>3.1</t>
  </si>
  <si>
    <t>3.2</t>
  </si>
  <si>
    <t>3.3</t>
  </si>
  <si>
    <t>3.4</t>
  </si>
  <si>
    <t>3.5</t>
  </si>
  <si>
    <t>TOTAL</t>
  </si>
  <si>
    <t>92402/SINAPI</t>
  </si>
  <si>
    <t>Execução de passeio em piso intertravado, com bloco 16 faces de 22 x 11 cm, espessura 6 cm. af_12/2015</t>
  </si>
  <si>
    <t>04555/ORSE</t>
  </si>
  <si>
    <t>Meio-fio de concreto simples, rejuntado com argamassa de cimento e areia no traço 1:3</t>
  </si>
  <si>
    <t>3.6</t>
  </si>
  <si>
    <t>3.7</t>
  </si>
  <si>
    <t>TOTAL GERAL (VALOR + BDI)</t>
  </si>
  <si>
    <t>COMP. MENOR</t>
  </si>
  <si>
    <t>COMP. MAIOR</t>
  </si>
  <si>
    <t>MEMÓRIA DE CÁLCULO</t>
  </si>
  <si>
    <t>QUANT. LINEAR</t>
  </si>
  <si>
    <t>OBRA: QUADRA POLIESPORTIVA DESCOBERTA</t>
  </si>
  <si>
    <t>IFPB: CAMPUS PRINCESA ISABEL</t>
  </si>
  <si>
    <t>PLANILHA ORÇAMENTÁRIA</t>
  </si>
  <si>
    <t>PERCENTUAL</t>
  </si>
  <si>
    <t>VALOR TOTAL</t>
  </si>
  <si>
    <t>DISCRMINAÇÃO</t>
  </si>
  <si>
    <t>ORÇAMENTO RESUMO</t>
  </si>
  <si>
    <t>60 DIAS</t>
  </si>
  <si>
    <t>90 DIAS</t>
  </si>
  <si>
    <t>30 DIAS</t>
  </si>
  <si>
    <t>%</t>
  </si>
  <si>
    <t>VALOR (R$)</t>
  </si>
  <si>
    <t>CRONOGRAMA FÍSICO-FINANCEIRO</t>
  </si>
  <si>
    <t>DISCRIMINAÇÃO</t>
  </si>
  <si>
    <t xml:space="preserve">VALOR </t>
  </si>
  <si>
    <t>(VALOR + BDI)</t>
  </si>
  <si>
    <t>OBRA: QUADRA POLIESPORTIVA DESCOBERTA - CAMPUS PRINCESA ISABEL - IFPB</t>
  </si>
  <si>
    <t>BDI (25,22%)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</si>
</sst>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1">
    <xf numFmtId="0" fontId="0" fillId="0" borderId="0" xfId="0"/>
    <xf numFmtId="0" fontId="5" fillId="0" borderId="0" xfId="0" applyFont="1"/>
    <xf numFmtId="0" fontId="5" fillId="2" borderId="0" xfId="0" applyFont="1" applyFill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4" fontId="0" fillId="0" borderId="0" xfId="0" applyNumberFormat="1" applyBorder="1"/>
    <xf numFmtId="0" fontId="0" fillId="2" borderId="4" xfId="0" applyFill="1" applyBorder="1" applyAlignment="1">
      <alignment wrapText="1"/>
    </xf>
    <xf numFmtId="0" fontId="0" fillId="2" borderId="0" xfId="0" applyFill="1" applyBorder="1"/>
    <xf numFmtId="4" fontId="0" fillId="2" borderId="0" xfId="0" applyNumberFormat="1" applyFill="1" applyBorder="1"/>
    <xf numFmtId="0" fontId="5" fillId="0" borderId="4" xfId="0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4" fillId="0" borderId="5" xfId="0" applyFont="1" applyBorder="1"/>
    <xf numFmtId="0" fontId="4" fillId="0" borderId="4" xfId="0" applyFont="1" applyBorder="1"/>
    <xf numFmtId="4" fontId="4" fillId="0" borderId="0" xfId="0" applyNumberFormat="1" applyFont="1" applyBorder="1"/>
    <xf numFmtId="0" fontId="4" fillId="0" borderId="6" xfId="0" applyFont="1" applyBorder="1"/>
    <xf numFmtId="0" fontId="0" fillId="0" borderId="7" xfId="0" applyBorder="1"/>
    <xf numFmtId="4" fontId="4" fillId="0" borderId="7" xfId="0" applyNumberFormat="1" applyFont="1" applyBorder="1"/>
    <xf numFmtId="0" fontId="0" fillId="0" borderId="8" xfId="0" applyBorder="1"/>
    <xf numFmtId="0" fontId="6" fillId="0" borderId="0" xfId="0" applyFont="1"/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wrapText="1"/>
    </xf>
    <xf numFmtId="4" fontId="1" fillId="0" borderId="9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4" fontId="1" fillId="0" borderId="10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0" fontId="1" fillId="0" borderId="9" xfId="0" applyFont="1" applyBorder="1"/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0" fontId="1" fillId="0" borderId="17" xfId="0" applyFont="1" applyBorder="1" applyAlignment="1">
      <alignment wrapText="1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wrapText="1"/>
    </xf>
    <xf numFmtId="0" fontId="1" fillId="0" borderId="18" xfId="0" applyFont="1" applyBorder="1" applyAlignment="1">
      <alignment horizontal="right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vertical="center"/>
    </xf>
    <xf numFmtId="0" fontId="2" fillId="4" borderId="15" xfId="0" applyFont="1" applyFill="1" applyBorder="1"/>
    <xf numFmtId="4" fontId="1" fillId="0" borderId="18" xfId="0" applyNumberFormat="1" applyFont="1" applyBorder="1" applyAlignment="1">
      <alignment horizontal="right"/>
    </xf>
    <xf numFmtId="4" fontId="2" fillId="4" borderId="16" xfId="0" applyNumberFormat="1" applyFont="1" applyFill="1" applyBorder="1" applyAlignment="1">
      <alignment horizontal="right" vertical="center" wrapText="1"/>
    </xf>
    <xf numFmtId="0" fontId="1" fillId="0" borderId="19" xfId="0" applyFont="1" applyBorder="1" applyAlignment="1">
      <alignment horizontal="center"/>
    </xf>
    <xf numFmtId="4" fontId="1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4" fontId="1" fillId="0" borderId="2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7" xfId="0" applyNumberFormat="1" applyFont="1" applyBorder="1" applyAlignment="1">
      <alignment horizontal="right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7" xfId="0" applyFont="1" applyBorder="1" applyAlignment="1">
      <alignment wrapText="1"/>
    </xf>
    <xf numFmtId="0" fontId="6" fillId="0" borderId="27" xfId="0" applyFont="1" applyBorder="1"/>
    <xf numFmtId="0" fontId="6" fillId="0" borderId="0" xfId="0" applyFont="1" applyBorder="1"/>
    <xf numFmtId="0" fontId="6" fillId="0" borderId="28" xfId="0" applyFont="1" applyBorder="1"/>
    <xf numFmtId="0" fontId="6" fillId="0" borderId="0" xfId="0" applyFont="1" applyBorder="1" applyAlignment="1">
      <alignment wrapText="1"/>
    </xf>
    <xf numFmtId="0" fontId="6" fillId="0" borderId="4" xfId="0" applyFont="1" applyBorder="1"/>
    <xf numFmtId="0" fontId="6" fillId="0" borderId="5" xfId="0" applyFont="1" applyBorder="1"/>
    <xf numFmtId="0" fontId="7" fillId="0" borderId="0" xfId="0" applyFont="1" applyBorder="1" applyAlignment="1">
      <alignment wrapText="1"/>
    </xf>
    <xf numFmtId="0" fontId="8" fillId="0" borderId="0" xfId="0" applyFont="1" applyBorder="1"/>
    <xf numFmtId="0" fontId="6" fillId="0" borderId="29" xfId="0" applyFont="1" applyBorder="1"/>
    <xf numFmtId="0" fontId="6" fillId="0" borderId="30" xfId="0" applyFont="1" applyBorder="1"/>
    <xf numFmtId="0" fontId="6" fillId="0" borderId="31" xfId="0" applyFont="1" applyBorder="1"/>
    <xf numFmtId="0" fontId="6" fillId="0" borderId="32" xfId="0" applyFont="1" applyBorder="1"/>
    <xf numFmtId="0" fontId="0" fillId="0" borderId="6" xfId="0" applyBorder="1"/>
    <xf numFmtId="0" fontId="0" fillId="0" borderId="33" xfId="0" applyBorder="1"/>
    <xf numFmtId="0" fontId="6" fillId="0" borderId="19" xfId="0" applyFont="1" applyBorder="1"/>
    <xf numFmtId="0" fontId="6" fillId="0" borderId="17" xfId="0" applyFont="1" applyBorder="1"/>
    <xf numFmtId="4" fontId="6" fillId="0" borderId="17" xfId="0" applyNumberFormat="1" applyFont="1" applyBorder="1"/>
    <xf numFmtId="2" fontId="6" fillId="0" borderId="17" xfId="0" applyNumberFormat="1" applyFont="1" applyBorder="1"/>
    <xf numFmtId="4" fontId="6" fillId="0" borderId="20" xfId="0" applyNumberFormat="1" applyFont="1" applyBorder="1"/>
    <xf numFmtId="0" fontId="6" fillId="0" borderId="23" xfId="0" applyFont="1" applyBorder="1"/>
    <xf numFmtId="4" fontId="6" fillId="0" borderId="9" xfId="0" applyNumberFormat="1" applyFont="1" applyBorder="1"/>
    <xf numFmtId="2" fontId="6" fillId="0" borderId="9" xfId="0" applyNumberFormat="1" applyFont="1" applyBorder="1"/>
    <xf numFmtId="4" fontId="6" fillId="0" borderId="10" xfId="0" applyNumberFormat="1" applyFont="1" applyBorder="1"/>
    <xf numFmtId="0" fontId="6" fillId="0" borderId="21" xfId="0" applyFont="1" applyBorder="1"/>
    <xf numFmtId="4" fontId="6" fillId="0" borderId="18" xfId="0" applyNumberFormat="1" applyFont="1" applyBorder="1"/>
    <xf numFmtId="2" fontId="6" fillId="0" borderId="18" xfId="0" applyNumberFormat="1" applyFont="1" applyBorder="1"/>
    <xf numFmtId="4" fontId="6" fillId="0" borderId="22" xfId="0" applyNumberFormat="1" applyFont="1" applyBorder="1"/>
    <xf numFmtId="4" fontId="9" fillId="4" borderId="34" xfId="0" applyNumberFormat="1" applyFont="1" applyFill="1" applyBorder="1"/>
    <xf numFmtId="2" fontId="9" fillId="4" borderId="34" xfId="0" applyNumberFormat="1" applyFont="1" applyFill="1" applyBorder="1"/>
    <xf numFmtId="4" fontId="9" fillId="4" borderId="35" xfId="0" applyNumberFormat="1" applyFont="1" applyFill="1" applyBorder="1"/>
    <xf numFmtId="4" fontId="9" fillId="4" borderId="9" xfId="0" applyNumberFormat="1" applyFont="1" applyFill="1" applyBorder="1"/>
    <xf numFmtId="0" fontId="9" fillId="4" borderId="9" xfId="0" applyFont="1" applyFill="1" applyBorder="1"/>
    <xf numFmtId="4" fontId="9" fillId="4" borderId="10" xfId="0" applyNumberFormat="1" applyFont="1" applyFill="1" applyBorder="1"/>
    <xf numFmtId="4" fontId="9" fillId="4" borderId="36" xfId="0" applyNumberFormat="1" applyFont="1" applyFill="1" applyBorder="1"/>
    <xf numFmtId="0" fontId="9" fillId="4" borderId="36" xfId="0" applyFont="1" applyFill="1" applyBorder="1"/>
    <xf numFmtId="4" fontId="9" fillId="4" borderId="37" xfId="0" applyNumberFormat="1" applyFont="1" applyFill="1" applyBorder="1"/>
    <xf numFmtId="0" fontId="9" fillId="4" borderId="14" xfId="0" applyFont="1" applyFill="1" applyBorder="1"/>
    <xf numFmtId="0" fontId="9" fillId="4" borderId="15" xfId="0" applyFont="1" applyFill="1" applyBorder="1" applyAlignment="1"/>
    <xf numFmtId="0" fontId="9" fillId="4" borderId="15" xfId="0" applyFont="1" applyFill="1" applyBorder="1"/>
    <xf numFmtId="0" fontId="9" fillId="4" borderId="16" xfId="0" applyFont="1" applyFill="1" applyBorder="1"/>
    <xf numFmtId="0" fontId="6" fillId="0" borderId="38" xfId="0" applyFont="1" applyBorder="1" applyAlignment="1">
      <alignment horizontal="center"/>
    </xf>
    <xf numFmtId="0" fontId="6" fillId="0" borderId="38" xfId="0" applyFont="1" applyBorder="1"/>
    <xf numFmtId="4" fontId="6" fillId="0" borderId="38" xfId="0" applyNumberFormat="1" applyFont="1" applyBorder="1"/>
    <xf numFmtId="9" fontId="6" fillId="0" borderId="19" xfId="0" applyNumberFormat="1" applyFont="1" applyBorder="1"/>
    <xf numFmtId="0" fontId="6" fillId="0" borderId="20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4" fontId="6" fillId="0" borderId="12" xfId="0" applyNumberFormat="1" applyFont="1" applyBorder="1"/>
    <xf numFmtId="9" fontId="6" fillId="0" borderId="23" xfId="0" applyNumberFormat="1" applyFont="1" applyBorder="1"/>
    <xf numFmtId="0" fontId="6" fillId="0" borderId="10" xfId="0" applyFont="1" applyBorder="1"/>
    <xf numFmtId="0" fontId="6" fillId="0" borderId="39" xfId="0" applyFont="1" applyBorder="1" applyAlignment="1">
      <alignment horizontal="center"/>
    </xf>
    <xf numFmtId="0" fontId="6" fillId="0" borderId="39" xfId="0" applyFont="1" applyBorder="1"/>
    <xf numFmtId="4" fontId="6" fillId="0" borderId="39" xfId="0" applyNumberFormat="1" applyFont="1" applyBorder="1"/>
    <xf numFmtId="9" fontId="6" fillId="0" borderId="21" xfId="0" applyNumberFormat="1" applyFont="1" applyBorder="1"/>
    <xf numFmtId="0" fontId="9" fillId="4" borderId="40" xfId="0" applyFont="1" applyFill="1" applyBorder="1" applyAlignment="1">
      <alignment horizontal="center"/>
    </xf>
    <xf numFmtId="0" fontId="9" fillId="4" borderId="37" xfId="0" applyFont="1" applyFill="1" applyBorder="1"/>
    <xf numFmtId="0" fontId="9" fillId="4" borderId="37" xfId="0" applyFont="1" applyFill="1" applyBorder="1" applyAlignment="1">
      <alignment horizontal="center"/>
    </xf>
    <xf numFmtId="4" fontId="9" fillId="4" borderId="11" xfId="0" applyNumberFormat="1" applyFont="1" applyFill="1" applyBorder="1"/>
    <xf numFmtId="10" fontId="9" fillId="4" borderId="41" xfId="1" applyNumberFormat="1" applyFont="1" applyFill="1" applyBorder="1"/>
    <xf numFmtId="9" fontId="9" fillId="4" borderId="41" xfId="1" applyFont="1" applyFill="1" applyBorder="1"/>
    <xf numFmtId="0" fontId="9" fillId="4" borderId="42" xfId="0" applyFont="1" applyFill="1" applyBorder="1"/>
    <xf numFmtId="0" fontId="9" fillId="4" borderId="6" xfId="0" applyFont="1" applyFill="1" applyBorder="1"/>
    <xf numFmtId="0" fontId="9" fillId="4" borderId="8" xfId="0" applyFont="1" applyFill="1" applyBorder="1"/>
    <xf numFmtId="0" fontId="9" fillId="4" borderId="40" xfId="0" applyFont="1" applyFill="1" applyBorder="1"/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1" xfId="0" applyFont="1" applyFill="1" applyBorder="1" applyAlignment="1">
      <alignment horizontal="left" wrapText="1"/>
    </xf>
    <xf numFmtId="0" fontId="2" fillId="0" borderId="34" xfId="0" applyFont="1" applyFill="1" applyBorder="1" applyAlignment="1">
      <alignment horizontal="left" wrapText="1"/>
    </xf>
    <xf numFmtId="0" fontId="2" fillId="0" borderId="4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45" xfId="0" applyFont="1" applyFill="1" applyBorder="1" applyAlignment="1">
      <alignment horizontal="left" wrapText="1"/>
    </xf>
    <xf numFmtId="0" fontId="2" fillId="0" borderId="40" xfId="0" applyFont="1" applyFill="1" applyBorder="1" applyAlignment="1">
      <alignment horizontal="left" wrapText="1"/>
    </xf>
    <xf numFmtId="0" fontId="2" fillId="0" borderId="36" xfId="0" applyFont="1" applyFill="1" applyBorder="1" applyAlignment="1">
      <alignment horizontal="left" wrapText="1"/>
    </xf>
    <xf numFmtId="0" fontId="2" fillId="0" borderId="46" xfId="0" applyFont="1" applyFill="1" applyBorder="1" applyAlignment="1">
      <alignment horizontal="left" wrapText="1"/>
    </xf>
    <xf numFmtId="0" fontId="2" fillId="4" borderId="47" xfId="0" applyFont="1" applyFill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/>
    </xf>
    <xf numFmtId="0" fontId="2" fillId="4" borderId="48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/>
    </xf>
    <xf numFmtId="0" fontId="2" fillId="4" borderId="25" xfId="0" applyFont="1" applyFill="1" applyBorder="1" applyAlignment="1">
      <alignment horizontal="left"/>
    </xf>
    <xf numFmtId="0" fontId="2" fillId="4" borderId="48" xfId="0" applyFont="1" applyFill="1" applyBorder="1" applyAlignment="1">
      <alignment horizontal="left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9" fillId="4" borderId="23" xfId="0" applyFont="1" applyFill="1" applyBorder="1" applyAlignment="1">
      <alignment horizontal="left"/>
    </xf>
    <xf numFmtId="0" fontId="9" fillId="4" borderId="9" xfId="0" applyFont="1" applyFill="1" applyBorder="1" applyAlignment="1">
      <alignment horizontal="left"/>
    </xf>
    <xf numFmtId="0" fontId="9" fillId="4" borderId="41" xfId="0" applyFont="1" applyFill="1" applyBorder="1" applyAlignment="1">
      <alignment horizontal="left"/>
    </xf>
    <xf numFmtId="0" fontId="9" fillId="4" borderId="34" xfId="0" applyFont="1" applyFill="1" applyBorder="1" applyAlignment="1">
      <alignment horizontal="left"/>
    </xf>
    <xf numFmtId="0" fontId="9" fillId="4" borderId="40" xfId="0" applyFont="1" applyFill="1" applyBorder="1" applyAlignment="1">
      <alignment horizontal="left"/>
    </xf>
    <xf numFmtId="0" fontId="9" fillId="4" borderId="36" xfId="0" applyFont="1" applyFill="1" applyBorder="1" applyAlignment="1">
      <alignment horizontal="left"/>
    </xf>
    <xf numFmtId="0" fontId="9" fillId="4" borderId="15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4" borderId="26" xfId="0" applyFont="1" applyFill="1" applyBorder="1" applyAlignment="1">
      <alignment horizontal="center"/>
    </xf>
    <xf numFmtId="0" fontId="6" fillId="0" borderId="45" xfId="0" applyFont="1" applyBorder="1" applyAlignment="1">
      <alignment horizontal="left"/>
    </xf>
    <xf numFmtId="0" fontId="6" fillId="0" borderId="49" xfId="0" applyFont="1" applyBorder="1" applyAlignment="1">
      <alignment horizontal="left"/>
    </xf>
    <xf numFmtId="0" fontId="6" fillId="0" borderId="50" xfId="0" applyFont="1" applyBorder="1" applyAlignment="1">
      <alignment horizontal="left"/>
    </xf>
    <xf numFmtId="0" fontId="6" fillId="0" borderId="46" xfId="0" applyFont="1" applyBorder="1" applyAlignment="1">
      <alignment horizontal="left"/>
    </xf>
    <xf numFmtId="0" fontId="6" fillId="0" borderId="51" xfId="0" applyFont="1" applyBorder="1" applyAlignment="1">
      <alignment horizontal="left"/>
    </xf>
    <xf numFmtId="0" fontId="6" fillId="0" borderId="52" xfId="0" applyFont="1" applyBorder="1" applyAlignment="1">
      <alignment horizontal="left"/>
    </xf>
    <xf numFmtId="0" fontId="10" fillId="4" borderId="24" xfId="0" applyFont="1" applyFill="1" applyBorder="1" applyAlignment="1">
      <alignment horizontal="center"/>
    </xf>
    <xf numFmtId="0" fontId="10" fillId="4" borderId="25" xfId="0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0" fontId="6" fillId="0" borderId="26" xfId="0" applyFont="1" applyBorder="1" applyAlignment="1">
      <alignment horizontal="left"/>
    </xf>
    <xf numFmtId="0" fontId="9" fillId="4" borderId="11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/>
    </xf>
    <xf numFmtId="0" fontId="6" fillId="4" borderId="42" xfId="0" applyFont="1" applyFill="1" applyBorder="1" applyAlignment="1">
      <alignment horizontal="center"/>
    </xf>
    <xf numFmtId="0" fontId="9" fillId="4" borderId="41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BreakPreview" topLeftCell="A22" zoomScaleNormal="100" zoomScaleSheetLayoutView="100" workbookViewId="0">
      <selection activeCell="I37" sqref="I37"/>
    </sheetView>
  </sheetViews>
  <sheetFormatPr defaultRowHeight="15" x14ac:dyDescent="0.25"/>
  <cols>
    <col min="1" max="1" width="19.85546875" bestFit="1" customWidth="1"/>
    <col min="2" max="2" width="51.28515625" bestFit="1" customWidth="1"/>
    <col min="3" max="3" width="13.140625" bestFit="1" customWidth="1"/>
    <col min="8" max="8" width="13.5703125" bestFit="1" customWidth="1"/>
    <col min="9" max="9" width="10.140625" bestFit="1" customWidth="1"/>
  </cols>
  <sheetData>
    <row r="1" spans="1:10" x14ac:dyDescent="0.25">
      <c r="B1" s="4"/>
      <c r="C1" s="5" t="s">
        <v>13</v>
      </c>
      <c r="D1" s="5"/>
      <c r="E1" s="5"/>
      <c r="F1" s="5" t="s">
        <v>12</v>
      </c>
      <c r="G1" s="5"/>
      <c r="H1" s="5"/>
      <c r="I1" s="5"/>
      <c r="J1" s="6"/>
    </row>
    <row r="2" spans="1:10" x14ac:dyDescent="0.25">
      <c r="B2" s="7"/>
      <c r="C2" s="8"/>
      <c r="D2" s="8"/>
      <c r="E2" s="8"/>
      <c r="F2" s="8"/>
      <c r="G2" s="8"/>
      <c r="H2" s="8"/>
      <c r="I2" s="8"/>
      <c r="J2" s="9"/>
    </row>
    <row r="3" spans="1:10" x14ac:dyDescent="0.25">
      <c r="B3" s="7"/>
      <c r="C3" s="8"/>
      <c r="D3" s="8"/>
      <c r="E3" s="8"/>
      <c r="F3" s="8"/>
      <c r="G3" s="8"/>
      <c r="H3" s="8"/>
      <c r="I3" s="8"/>
      <c r="J3" s="9"/>
    </row>
    <row r="4" spans="1:10" ht="30" x14ac:dyDescent="0.25">
      <c r="A4" t="s">
        <v>6</v>
      </c>
      <c r="B4" s="10" t="s">
        <v>9</v>
      </c>
      <c r="C4" s="8" t="s">
        <v>0</v>
      </c>
      <c r="D4" s="8" t="s">
        <v>1</v>
      </c>
      <c r="E4" s="8" t="s">
        <v>2</v>
      </c>
      <c r="F4" s="8"/>
      <c r="G4" s="8" t="s">
        <v>3</v>
      </c>
      <c r="H4" s="8" t="s">
        <v>4</v>
      </c>
      <c r="I4" s="8" t="s">
        <v>5</v>
      </c>
      <c r="J4" s="9"/>
    </row>
    <row r="5" spans="1:10" x14ac:dyDescent="0.25">
      <c r="B5" s="7"/>
      <c r="C5" s="8">
        <f>110.6+22</f>
        <v>132.6</v>
      </c>
      <c r="D5" s="8">
        <v>0.4</v>
      </c>
      <c r="E5" s="8">
        <v>0.4</v>
      </c>
      <c r="F5" s="8"/>
      <c r="G5" s="8">
        <f>ROUND(C5*D5*E5,2)</f>
        <v>21.22</v>
      </c>
      <c r="H5" s="8">
        <v>296</v>
      </c>
      <c r="I5" s="11">
        <f>ROUND(G5*H5,2)</f>
        <v>6281.12</v>
      </c>
      <c r="J5" s="9"/>
    </row>
    <row r="6" spans="1:10" x14ac:dyDescent="0.25">
      <c r="B6" s="7"/>
      <c r="C6" s="8"/>
      <c r="D6" s="8"/>
      <c r="E6" s="8"/>
      <c r="F6" s="8"/>
      <c r="G6" s="8"/>
      <c r="H6" s="8"/>
      <c r="I6" s="11"/>
      <c r="J6" s="9"/>
    </row>
    <row r="7" spans="1:10" x14ac:dyDescent="0.25">
      <c r="A7" s="1" t="s">
        <v>7</v>
      </c>
      <c r="B7" s="7" t="s">
        <v>8</v>
      </c>
      <c r="C7" s="8">
        <f>110.6+22</f>
        <v>132.6</v>
      </c>
      <c r="D7" s="8">
        <v>0.2</v>
      </c>
      <c r="E7" s="8">
        <v>0.2</v>
      </c>
      <c r="F7" s="8"/>
      <c r="G7" s="8">
        <f>ROUND(C7*D7*E7,2)</f>
        <v>5.3</v>
      </c>
      <c r="H7" s="8">
        <v>287.49</v>
      </c>
      <c r="I7" s="11">
        <f>ROUND(G7*H7,2)</f>
        <v>1523.7</v>
      </c>
      <c r="J7" s="9"/>
    </row>
    <row r="8" spans="1:10" x14ac:dyDescent="0.25">
      <c r="B8" s="7"/>
      <c r="C8" s="8"/>
      <c r="D8" s="8"/>
      <c r="E8" s="8"/>
      <c r="F8" s="8"/>
      <c r="G8" s="8"/>
      <c r="H8" s="8"/>
      <c r="I8" s="11"/>
      <c r="J8" s="9"/>
    </row>
    <row r="9" spans="1:10" ht="45" x14ac:dyDescent="0.25">
      <c r="A9" s="3" t="s">
        <v>11</v>
      </c>
      <c r="B9" s="12" t="s">
        <v>10</v>
      </c>
      <c r="C9" s="13">
        <f>110.6+22</f>
        <v>132.6</v>
      </c>
      <c r="D9" s="13"/>
      <c r="E9" s="13">
        <v>0.2</v>
      </c>
      <c r="F9" s="13"/>
      <c r="G9" s="13">
        <f>ROUND(C9*E9,2)</f>
        <v>26.52</v>
      </c>
      <c r="H9" s="13">
        <v>90.92</v>
      </c>
      <c r="I9" s="14">
        <f>ROUND(G9*H9,2)</f>
        <v>2411.1999999999998</v>
      </c>
      <c r="J9" s="9"/>
    </row>
    <row r="10" spans="1:10" x14ac:dyDescent="0.25">
      <c r="B10" s="7"/>
      <c r="C10" s="8"/>
      <c r="D10" s="8"/>
      <c r="E10" s="8"/>
      <c r="F10" s="8"/>
      <c r="G10" s="8"/>
      <c r="H10" s="8"/>
      <c r="I10" s="11"/>
      <c r="J10" s="9"/>
    </row>
    <row r="11" spans="1:10" ht="22.5" x14ac:dyDescent="0.25">
      <c r="A11" s="1" t="s">
        <v>14</v>
      </c>
      <c r="B11" s="15" t="s">
        <v>15</v>
      </c>
      <c r="C11" s="8">
        <v>33</v>
      </c>
      <c r="D11" s="8">
        <v>22</v>
      </c>
      <c r="E11" s="8">
        <v>7.0000000000000007E-2</v>
      </c>
      <c r="F11" s="8"/>
      <c r="G11" s="8">
        <f>ROUND(C11*D11*E11,2)</f>
        <v>50.82</v>
      </c>
      <c r="H11" s="8">
        <v>394.05</v>
      </c>
      <c r="I11" s="11">
        <f>ROUND(G11*H11,2)</f>
        <v>20025.62</v>
      </c>
      <c r="J11" s="9"/>
    </row>
    <row r="12" spans="1:10" x14ac:dyDescent="0.25">
      <c r="B12" s="7"/>
      <c r="C12" s="8"/>
      <c r="D12" s="8"/>
      <c r="E12" s="8"/>
      <c r="F12" s="8"/>
      <c r="G12" s="8"/>
      <c r="H12" s="8"/>
      <c r="I12" s="11"/>
      <c r="J12" s="9"/>
    </row>
    <row r="13" spans="1:10" ht="22.5" x14ac:dyDescent="0.25">
      <c r="A13" s="1" t="s">
        <v>17</v>
      </c>
      <c r="B13" s="15" t="s">
        <v>16</v>
      </c>
      <c r="C13" s="8">
        <v>33</v>
      </c>
      <c r="D13" s="8">
        <v>22</v>
      </c>
      <c r="E13" s="8"/>
      <c r="F13" s="8"/>
      <c r="G13" s="8">
        <f>ROUND(C13*D13,2)</f>
        <v>726</v>
      </c>
      <c r="H13" s="8">
        <v>32.75</v>
      </c>
      <c r="I13" s="11">
        <f>ROUND(G13*H13,2)</f>
        <v>23776.5</v>
      </c>
      <c r="J13" s="9"/>
    </row>
    <row r="14" spans="1:10" x14ac:dyDescent="0.25">
      <c r="B14" s="7"/>
      <c r="C14" s="8"/>
      <c r="D14" s="8"/>
      <c r="E14" s="8"/>
      <c r="F14" s="8"/>
      <c r="G14" s="8"/>
      <c r="H14" s="8"/>
      <c r="I14" s="11"/>
      <c r="J14" s="9"/>
    </row>
    <row r="15" spans="1:10" ht="30" x14ac:dyDescent="0.25">
      <c r="A15" s="2" t="s">
        <v>19</v>
      </c>
      <c r="B15" s="12" t="s">
        <v>18</v>
      </c>
      <c r="C15" s="13">
        <v>340</v>
      </c>
      <c r="D15" s="13"/>
      <c r="E15" s="13"/>
      <c r="F15" s="13"/>
      <c r="G15" s="13">
        <f>C15</f>
        <v>340</v>
      </c>
      <c r="H15" s="13">
        <v>7.93</v>
      </c>
      <c r="I15" s="14">
        <f>ROUND(G15*H15,2)</f>
        <v>2696.2</v>
      </c>
      <c r="J15" s="9"/>
    </row>
    <row r="16" spans="1:10" x14ac:dyDescent="0.25">
      <c r="B16" s="7"/>
      <c r="C16" s="8"/>
      <c r="D16" s="8"/>
      <c r="E16" s="8"/>
      <c r="F16" s="8"/>
      <c r="G16" s="8"/>
      <c r="H16" s="8"/>
      <c r="I16" s="11"/>
      <c r="J16" s="9"/>
    </row>
    <row r="17" spans="1:10" ht="30" x14ac:dyDescent="0.25">
      <c r="A17" s="1" t="s">
        <v>21</v>
      </c>
      <c r="B17" s="10" t="s">
        <v>20</v>
      </c>
      <c r="C17" s="8">
        <v>28</v>
      </c>
      <c r="D17" s="8">
        <v>16</v>
      </c>
      <c r="E17" s="8"/>
      <c r="F17" s="8"/>
      <c r="G17" s="8">
        <f>ROUND(C17*D17,2)</f>
        <v>448</v>
      </c>
      <c r="H17" s="8">
        <v>31.45</v>
      </c>
      <c r="I17" s="11">
        <f>ROUND(G17*H17,2)</f>
        <v>14089.6</v>
      </c>
      <c r="J17" s="9"/>
    </row>
    <row r="18" spans="1:10" x14ac:dyDescent="0.25">
      <c r="B18" s="7"/>
      <c r="C18" s="8"/>
      <c r="D18" s="8"/>
      <c r="E18" s="8"/>
      <c r="F18" s="8"/>
      <c r="G18" s="8"/>
      <c r="H18" s="8"/>
      <c r="I18" s="11"/>
      <c r="J18" s="9"/>
    </row>
    <row r="19" spans="1:10" ht="45" x14ac:dyDescent="0.25">
      <c r="A19" s="1" t="s">
        <v>22</v>
      </c>
      <c r="B19" s="10" t="s">
        <v>23</v>
      </c>
      <c r="C19" s="8">
        <v>340</v>
      </c>
      <c r="D19" s="8"/>
      <c r="E19" s="8"/>
      <c r="F19" s="8"/>
      <c r="G19" s="8">
        <f>C19</f>
        <v>340</v>
      </c>
      <c r="H19" s="8">
        <v>9.93</v>
      </c>
      <c r="I19" s="11">
        <f>ROUND(G19*H19,2)</f>
        <v>3376.2</v>
      </c>
      <c r="J19" s="9"/>
    </row>
    <row r="20" spans="1:10" x14ac:dyDescent="0.25">
      <c r="B20" s="7"/>
      <c r="C20" s="8"/>
      <c r="D20" s="8"/>
      <c r="E20" s="8"/>
      <c r="F20" s="8"/>
      <c r="G20" s="8"/>
      <c r="H20" s="8"/>
      <c r="I20" s="11"/>
      <c r="J20" s="9"/>
    </row>
    <row r="21" spans="1:10" ht="30" x14ac:dyDescent="0.25">
      <c r="A21" s="1" t="s">
        <v>24</v>
      </c>
      <c r="B21" s="10" t="s">
        <v>25</v>
      </c>
      <c r="C21" s="8">
        <v>33</v>
      </c>
      <c r="D21" s="8">
        <v>22</v>
      </c>
      <c r="E21" s="8"/>
      <c r="F21" s="8"/>
      <c r="G21" s="8">
        <f>ROUND(C21*D21,2)</f>
        <v>726</v>
      </c>
      <c r="H21" s="8">
        <v>8.61</v>
      </c>
      <c r="I21" s="11">
        <f>ROUND(G21*H21,2)</f>
        <v>6250.86</v>
      </c>
      <c r="J21" s="9"/>
    </row>
    <row r="22" spans="1:10" x14ac:dyDescent="0.25">
      <c r="A22" s="1"/>
      <c r="B22" s="10"/>
      <c r="C22" s="8"/>
      <c r="D22" s="8"/>
      <c r="E22" s="8"/>
      <c r="F22" s="8"/>
      <c r="G22" s="8"/>
      <c r="H22" s="8"/>
      <c r="I22" s="11"/>
      <c r="J22" s="9"/>
    </row>
    <row r="23" spans="1:10" ht="45" x14ac:dyDescent="0.25">
      <c r="A23" s="1" t="s">
        <v>27</v>
      </c>
      <c r="B23" s="10" t="s">
        <v>26</v>
      </c>
      <c r="C23" s="8"/>
      <c r="D23" s="8"/>
      <c r="E23" s="8"/>
      <c r="F23" s="8"/>
      <c r="G23" s="8">
        <v>3.53</v>
      </c>
      <c r="H23" s="8">
        <v>237.28</v>
      </c>
      <c r="I23" s="11">
        <f>ROUND(G23*H23,2)</f>
        <v>837.6</v>
      </c>
      <c r="J23" s="9"/>
    </row>
    <row r="24" spans="1:10" x14ac:dyDescent="0.25">
      <c r="A24" s="1"/>
      <c r="B24" s="10"/>
      <c r="C24" s="8"/>
      <c r="D24" s="8"/>
      <c r="E24" s="8"/>
      <c r="F24" s="8"/>
      <c r="G24" s="8"/>
      <c r="H24" s="8"/>
      <c r="I24" s="11"/>
      <c r="J24" s="9"/>
    </row>
    <row r="25" spans="1:10" ht="33" x14ac:dyDescent="0.25">
      <c r="A25" s="1" t="s">
        <v>28</v>
      </c>
      <c r="B25" s="15" t="s">
        <v>29</v>
      </c>
      <c r="C25" s="8"/>
      <c r="D25" s="8"/>
      <c r="E25" s="8"/>
      <c r="F25" s="8"/>
      <c r="G25" s="8">
        <v>280.3</v>
      </c>
      <c r="H25" s="8">
        <v>6.16</v>
      </c>
      <c r="I25" s="11">
        <f>ROUND(G25*H25,2)</f>
        <v>1726.65</v>
      </c>
      <c r="J25" s="9"/>
    </row>
    <row r="26" spans="1:10" x14ac:dyDescent="0.25">
      <c r="A26" s="1"/>
      <c r="B26" s="10"/>
      <c r="C26" s="8"/>
      <c r="D26" s="8"/>
      <c r="E26" s="8"/>
      <c r="F26" s="8"/>
      <c r="G26" s="8"/>
      <c r="H26" s="8"/>
      <c r="I26" s="11"/>
      <c r="J26" s="9"/>
    </row>
    <row r="27" spans="1:10" x14ac:dyDescent="0.25">
      <c r="A27" s="2" t="s">
        <v>31</v>
      </c>
      <c r="B27" s="12" t="s">
        <v>30</v>
      </c>
      <c r="C27" s="13"/>
      <c r="D27" s="13"/>
      <c r="E27" s="13"/>
      <c r="F27" s="13"/>
      <c r="G27" s="13"/>
      <c r="H27" s="13">
        <v>69.930000000000007</v>
      </c>
      <c r="I27" s="14"/>
      <c r="J27" s="9"/>
    </row>
    <row r="28" spans="1:10" x14ac:dyDescent="0.25">
      <c r="A28" s="1"/>
      <c r="B28" s="10"/>
      <c r="C28" s="8"/>
      <c r="D28" s="8"/>
      <c r="E28" s="8"/>
      <c r="F28" s="8"/>
      <c r="G28" s="8"/>
      <c r="H28" s="8"/>
      <c r="I28" s="11"/>
      <c r="J28" s="9"/>
    </row>
    <row r="29" spans="1:10" ht="75" x14ac:dyDescent="0.25">
      <c r="A29" s="1" t="s">
        <v>33</v>
      </c>
      <c r="B29" s="10" t="s">
        <v>32</v>
      </c>
      <c r="C29" s="8">
        <v>66</v>
      </c>
      <c r="D29" s="8">
        <v>44</v>
      </c>
      <c r="E29" s="8">
        <v>1.2</v>
      </c>
      <c r="F29" s="8"/>
      <c r="G29" s="8">
        <f>ROUND(C29+D29*E29,2)</f>
        <v>118.8</v>
      </c>
      <c r="H29" s="8">
        <v>50.86</v>
      </c>
      <c r="I29" s="11">
        <f>ROUND(G29*H29,2)</f>
        <v>6042.17</v>
      </c>
      <c r="J29" s="9"/>
    </row>
    <row r="30" spans="1:10" x14ac:dyDescent="0.25">
      <c r="A30" s="1"/>
      <c r="B30" s="10"/>
      <c r="C30" s="8"/>
      <c r="D30" s="8"/>
      <c r="E30" s="8"/>
      <c r="F30" s="8"/>
      <c r="G30" s="8"/>
      <c r="H30" s="8"/>
      <c r="I30" s="11"/>
      <c r="J30" s="9"/>
    </row>
    <row r="31" spans="1:10" ht="60" x14ac:dyDescent="0.25">
      <c r="A31" s="1" t="s">
        <v>35</v>
      </c>
      <c r="B31" s="10" t="s">
        <v>34</v>
      </c>
      <c r="C31" s="8">
        <v>66</v>
      </c>
      <c r="D31" s="8">
        <v>44</v>
      </c>
      <c r="E31" s="8">
        <v>1.2</v>
      </c>
      <c r="F31" s="8"/>
      <c r="G31" s="8">
        <f>ROUND(C31+D31*E31,2)</f>
        <v>118.8</v>
      </c>
      <c r="H31" s="8">
        <v>4.99</v>
      </c>
      <c r="I31" s="11">
        <f>ROUND(G31*H31,2)</f>
        <v>592.80999999999995</v>
      </c>
      <c r="J31" s="9"/>
    </row>
    <row r="32" spans="1:10" x14ac:dyDescent="0.25">
      <c r="A32" s="1"/>
      <c r="B32" s="10"/>
      <c r="C32" s="8"/>
      <c r="D32" s="8"/>
      <c r="E32" s="8"/>
      <c r="F32" s="8"/>
      <c r="G32" s="8"/>
      <c r="H32" s="8"/>
      <c r="I32" s="11"/>
      <c r="J32" s="9"/>
    </row>
    <row r="33" spans="1:10" ht="22.5" x14ac:dyDescent="0.25">
      <c r="A33" s="1" t="s">
        <v>36</v>
      </c>
      <c r="B33" s="15" t="s">
        <v>37</v>
      </c>
      <c r="C33" s="8">
        <v>66</v>
      </c>
      <c r="D33" s="8">
        <v>44</v>
      </c>
      <c r="E33" s="8">
        <v>1.2</v>
      </c>
      <c r="F33" s="8"/>
      <c r="G33" s="8">
        <f>ROUND(C33+D33*E33,2)</f>
        <v>118.8</v>
      </c>
      <c r="H33" s="8">
        <v>22.51</v>
      </c>
      <c r="I33" s="11">
        <f>ROUND(G33*H33,2)</f>
        <v>2674.19</v>
      </c>
      <c r="J33" s="9"/>
    </row>
    <row r="34" spans="1:10" x14ac:dyDescent="0.25">
      <c r="A34" s="1"/>
      <c r="B34" s="10"/>
      <c r="C34" s="8"/>
      <c r="D34" s="8"/>
      <c r="E34" s="8"/>
      <c r="F34" s="8"/>
      <c r="G34" s="8"/>
      <c r="H34" s="8"/>
      <c r="I34" s="11"/>
      <c r="J34" s="9"/>
    </row>
    <row r="35" spans="1:10" ht="22.5" x14ac:dyDescent="0.25">
      <c r="A35" s="1" t="s">
        <v>38</v>
      </c>
      <c r="B35" s="15" t="s">
        <v>39</v>
      </c>
      <c r="C35" s="8">
        <v>66</v>
      </c>
      <c r="D35" s="8">
        <v>44</v>
      </c>
      <c r="E35" s="8">
        <v>1.2</v>
      </c>
      <c r="F35" s="8"/>
      <c r="G35" s="8">
        <f>ROUND(C35+D35*E35,2)</f>
        <v>118.8</v>
      </c>
      <c r="H35" s="8">
        <v>11.57</v>
      </c>
      <c r="I35" s="11">
        <f>ROUND(G35*H35,2)</f>
        <v>1374.52</v>
      </c>
      <c r="J35" s="9"/>
    </row>
    <row r="36" spans="1:10" x14ac:dyDescent="0.25">
      <c r="A36" s="1"/>
      <c r="B36" s="10"/>
      <c r="C36" s="8"/>
      <c r="D36" s="8"/>
      <c r="E36" s="8"/>
      <c r="F36" s="8"/>
      <c r="G36" s="8"/>
      <c r="H36" s="8"/>
      <c r="I36" s="11"/>
      <c r="J36" s="9"/>
    </row>
    <row r="37" spans="1:10" ht="43.5" x14ac:dyDescent="0.25">
      <c r="A37" s="1" t="s">
        <v>40</v>
      </c>
      <c r="B37" s="15" t="s">
        <v>41</v>
      </c>
      <c r="C37" s="8">
        <f>66+44</f>
        <v>110</v>
      </c>
      <c r="D37" s="8"/>
      <c r="E37" s="8">
        <v>6</v>
      </c>
      <c r="F37" s="8"/>
      <c r="G37" s="8">
        <f>ROUND(C37*E37,2)</f>
        <v>660</v>
      </c>
      <c r="H37" s="8">
        <v>172.35</v>
      </c>
      <c r="I37" s="11">
        <f>ROUND(G37*H37,2)</f>
        <v>113751</v>
      </c>
      <c r="J37" s="9"/>
    </row>
    <row r="38" spans="1:10" x14ac:dyDescent="0.25">
      <c r="A38" s="1"/>
      <c r="B38" s="10"/>
      <c r="C38" s="8"/>
      <c r="D38" s="8"/>
      <c r="E38" s="8"/>
      <c r="F38" s="8"/>
      <c r="G38" s="8"/>
      <c r="H38" s="8"/>
      <c r="I38" s="11"/>
      <c r="J38" s="16" t="s">
        <v>42</v>
      </c>
    </row>
    <row r="39" spans="1:10" x14ac:dyDescent="0.25">
      <c r="B39" s="7"/>
      <c r="C39" s="8"/>
      <c r="D39" s="8"/>
      <c r="E39" s="8"/>
      <c r="F39" s="8"/>
      <c r="G39" s="8"/>
      <c r="H39" s="8"/>
      <c r="I39" s="11">
        <f>I5+I7+I11+I13+I17+I19+I21+I23+I25+I29+I31+I33+I35+I37</f>
        <v>202322.54</v>
      </c>
      <c r="J39" s="17">
        <v>25.69</v>
      </c>
    </row>
    <row r="40" spans="1:10" x14ac:dyDescent="0.25">
      <c r="B40" s="7"/>
      <c r="C40" s="8"/>
      <c r="D40" s="8"/>
      <c r="E40" s="8"/>
      <c r="F40" s="8"/>
      <c r="G40" s="8"/>
      <c r="H40" s="8"/>
      <c r="I40" s="11"/>
      <c r="J40" s="9"/>
    </row>
    <row r="41" spans="1:10" x14ac:dyDescent="0.25">
      <c r="B41" s="18" t="s">
        <v>43</v>
      </c>
      <c r="C41" s="8"/>
      <c r="D41" s="8"/>
      <c r="E41" s="8"/>
      <c r="F41" s="8"/>
      <c r="G41" s="8"/>
      <c r="H41" s="8"/>
      <c r="I41" s="19">
        <f>I39*1.2569</f>
        <v>254299.200526</v>
      </c>
      <c r="J41" s="9"/>
    </row>
    <row r="42" spans="1:10" x14ac:dyDescent="0.25">
      <c r="B42" s="7"/>
      <c r="C42" s="8"/>
      <c r="D42" s="8"/>
      <c r="E42" s="8"/>
      <c r="F42" s="8"/>
      <c r="G42" s="8"/>
      <c r="H42" s="8"/>
      <c r="I42" s="19"/>
      <c r="J42" s="9"/>
    </row>
    <row r="43" spans="1:10" x14ac:dyDescent="0.25">
      <c r="B43" s="7"/>
      <c r="C43" s="8"/>
      <c r="D43" s="8"/>
      <c r="E43" s="8"/>
      <c r="F43" s="8"/>
      <c r="G43" s="8"/>
      <c r="H43" s="8"/>
      <c r="I43" s="11">
        <f>I5+I7+I11+I13+I17+I19+I21+I23+I25+I29+I31+I33+I35</f>
        <v>88571.540000000008</v>
      </c>
      <c r="J43" s="9"/>
    </row>
    <row r="44" spans="1:10" x14ac:dyDescent="0.25">
      <c r="B44" s="7"/>
      <c r="C44" s="8"/>
      <c r="D44" s="8"/>
      <c r="E44" s="8"/>
      <c r="F44" s="8"/>
      <c r="G44" s="8"/>
      <c r="H44" s="8"/>
      <c r="I44" s="8"/>
      <c r="J44" s="9"/>
    </row>
    <row r="45" spans="1:10" ht="15.75" thickBot="1" x14ac:dyDescent="0.3">
      <c r="B45" s="20" t="s">
        <v>44</v>
      </c>
      <c r="C45" s="21"/>
      <c r="D45" s="21"/>
      <c r="E45" s="21"/>
      <c r="F45" s="21"/>
      <c r="G45" s="21"/>
      <c r="H45" s="21"/>
      <c r="I45" s="22">
        <f>I43*1.2569</f>
        <v>111325.56862600001</v>
      </c>
      <c r="J45" s="23"/>
    </row>
  </sheetData>
  <pageMargins left="0.511811024" right="0.511811024" top="0.78740157499999996" bottom="0.78740157499999996" header="0.31496062000000002" footer="0.31496062000000002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D27" sqref="D27"/>
    </sheetView>
  </sheetViews>
  <sheetFormatPr defaultRowHeight="15" x14ac:dyDescent="0.25"/>
  <cols>
    <col min="2" max="2" width="12.5703125" bestFit="1" customWidth="1"/>
    <col min="3" max="3" width="48.42578125" customWidth="1"/>
    <col min="4" max="4" width="10.7109375" customWidth="1"/>
    <col min="5" max="5" width="14.7109375" bestFit="1" customWidth="1"/>
    <col min="6" max="6" width="9.140625" bestFit="1" customWidth="1"/>
    <col min="7" max="7" width="13.5703125" customWidth="1"/>
  </cols>
  <sheetData>
    <row r="1" spans="1:7" ht="15.75" thickBot="1" x14ac:dyDescent="0.3">
      <c r="A1" s="24"/>
      <c r="B1" s="24"/>
      <c r="C1" s="24"/>
      <c r="D1" s="24"/>
      <c r="E1" s="24"/>
      <c r="F1" s="24"/>
      <c r="G1" s="24"/>
    </row>
    <row r="2" spans="1:7" ht="16.5" thickBot="1" x14ac:dyDescent="0.3">
      <c r="A2" s="130" t="s">
        <v>99</v>
      </c>
      <c r="B2" s="131"/>
      <c r="C2" s="131"/>
      <c r="D2" s="131"/>
      <c r="E2" s="131"/>
      <c r="F2" s="131"/>
      <c r="G2" s="132"/>
    </row>
    <row r="3" spans="1:7" ht="15.75" thickBot="1" x14ac:dyDescent="0.3">
      <c r="A3" s="70" t="s">
        <v>97</v>
      </c>
      <c r="B3" s="67"/>
      <c r="C3" s="67"/>
      <c r="D3" s="79"/>
      <c r="E3" s="133" t="s">
        <v>98</v>
      </c>
      <c r="F3" s="134"/>
      <c r="G3" s="135"/>
    </row>
    <row r="4" spans="1:7" ht="39" thickBot="1" x14ac:dyDescent="0.3">
      <c r="A4" s="34" t="s">
        <v>45</v>
      </c>
      <c r="B4" s="35" t="s">
        <v>57</v>
      </c>
      <c r="C4" s="35" t="s">
        <v>46</v>
      </c>
      <c r="D4" s="36" t="s">
        <v>47</v>
      </c>
      <c r="E4" s="35" t="s">
        <v>48</v>
      </c>
      <c r="F4" s="35" t="s">
        <v>52</v>
      </c>
      <c r="G4" s="37" t="s">
        <v>49</v>
      </c>
    </row>
    <row r="5" spans="1:7" ht="15.75" thickBot="1" x14ac:dyDescent="0.3">
      <c r="A5" s="48" t="s">
        <v>54</v>
      </c>
      <c r="B5" s="49"/>
      <c r="C5" s="145" t="s">
        <v>55</v>
      </c>
      <c r="D5" s="146"/>
      <c r="E5" s="146"/>
      <c r="F5" s="147"/>
      <c r="G5" s="52">
        <f>ROUND(SUM(G6:G7),2)</f>
        <v>4459.62</v>
      </c>
    </row>
    <row r="6" spans="1:7" ht="26.25" x14ac:dyDescent="0.25">
      <c r="A6" s="53" t="s">
        <v>56</v>
      </c>
      <c r="B6" s="39" t="s">
        <v>50</v>
      </c>
      <c r="C6" s="40" t="s">
        <v>51</v>
      </c>
      <c r="D6" s="41">
        <v>34.93</v>
      </c>
      <c r="E6" s="58">
        <f>'Memória de Cálculo'!H9</f>
        <v>15.36</v>
      </c>
      <c r="F6" s="38" t="s">
        <v>53</v>
      </c>
      <c r="G6" s="54">
        <f>ROUND(D6*E6,2)</f>
        <v>536.52</v>
      </c>
    </row>
    <row r="7" spans="1:7" ht="39.75" thickBot="1" x14ac:dyDescent="0.3">
      <c r="A7" s="55" t="s">
        <v>59</v>
      </c>
      <c r="B7" s="43" t="s">
        <v>58</v>
      </c>
      <c r="C7" s="44" t="s">
        <v>60</v>
      </c>
      <c r="D7" s="45">
        <v>72.650000000000006</v>
      </c>
      <c r="E7" s="51">
        <f>'Memória de Cálculo'!H13</f>
        <v>54</v>
      </c>
      <c r="F7" s="42" t="s">
        <v>53</v>
      </c>
      <c r="G7" s="56">
        <f>ROUND(D7*E7,2)</f>
        <v>3923.1</v>
      </c>
    </row>
    <row r="8" spans="1:7" ht="15.75" thickBot="1" x14ac:dyDescent="0.3">
      <c r="A8" s="48" t="s">
        <v>61</v>
      </c>
      <c r="B8" s="50"/>
      <c r="C8" s="148" t="s">
        <v>62</v>
      </c>
      <c r="D8" s="149"/>
      <c r="E8" s="149"/>
      <c r="F8" s="150"/>
      <c r="G8" s="52">
        <f>ROUND(SUM(G9:G11),2)</f>
        <v>6285.74</v>
      </c>
    </row>
    <row r="9" spans="1:7" ht="25.5" x14ac:dyDescent="0.25">
      <c r="A9" s="53" t="s">
        <v>63</v>
      </c>
      <c r="B9" s="46" t="s">
        <v>64</v>
      </c>
      <c r="C9" s="47" t="s">
        <v>9</v>
      </c>
      <c r="D9" s="41">
        <v>293.24</v>
      </c>
      <c r="E9" s="58">
        <f>'Memória de Cálculo'!H18</f>
        <v>15.36</v>
      </c>
      <c r="F9" s="38" t="s">
        <v>53</v>
      </c>
      <c r="G9" s="54">
        <f>ROUND(D9*E9,2)</f>
        <v>4504.17</v>
      </c>
    </row>
    <row r="10" spans="1:7" ht="26.25" x14ac:dyDescent="0.25">
      <c r="A10" s="57" t="s">
        <v>65</v>
      </c>
      <c r="B10" s="33" t="s">
        <v>7</v>
      </c>
      <c r="C10" s="26" t="s">
        <v>8</v>
      </c>
      <c r="D10" s="25">
        <v>285.64999999999998</v>
      </c>
      <c r="E10" s="27">
        <f>'Memória de Cálculo'!H23</f>
        <v>3.84</v>
      </c>
      <c r="F10" s="28" t="s">
        <v>53</v>
      </c>
      <c r="G10" s="29">
        <f>ROUND(D10*E10,2)</f>
        <v>1096.9000000000001</v>
      </c>
    </row>
    <row r="11" spans="1:7" ht="27" thickBot="1" x14ac:dyDescent="0.3">
      <c r="A11" s="55" t="s">
        <v>78</v>
      </c>
      <c r="B11" s="43" t="s">
        <v>67</v>
      </c>
      <c r="C11" s="44" t="s">
        <v>68</v>
      </c>
      <c r="D11" s="45">
        <v>17.829999999999998</v>
      </c>
      <c r="E11" s="51">
        <f>'Memória de Cálculo'!H28</f>
        <v>38.4</v>
      </c>
      <c r="F11" s="42" t="s">
        <v>66</v>
      </c>
      <c r="G11" s="56">
        <f>ROUND(D11*E11,2)</f>
        <v>684.67</v>
      </c>
    </row>
    <row r="12" spans="1:7" ht="15.75" thickBot="1" x14ac:dyDescent="0.3">
      <c r="A12" s="48" t="s">
        <v>69</v>
      </c>
      <c r="B12" s="50"/>
      <c r="C12" s="148" t="s">
        <v>70</v>
      </c>
      <c r="D12" s="149"/>
      <c r="E12" s="149"/>
      <c r="F12" s="150"/>
      <c r="G12" s="52">
        <f>ROUND(SUM(G13:G19),2)</f>
        <v>57916.69</v>
      </c>
    </row>
    <row r="13" spans="1:7" ht="26.25" x14ac:dyDescent="0.25">
      <c r="A13" s="53" t="s">
        <v>80</v>
      </c>
      <c r="B13" s="39" t="s">
        <v>14</v>
      </c>
      <c r="C13" s="40" t="s">
        <v>15</v>
      </c>
      <c r="D13" s="41">
        <v>332.77</v>
      </c>
      <c r="E13" s="58">
        <f>'Memória de Cálculo'!H33</f>
        <v>37.799999999999997</v>
      </c>
      <c r="F13" s="38" t="s">
        <v>53</v>
      </c>
      <c r="G13" s="54">
        <f t="shared" ref="G13:G19" si="0">ROUND(D13*E13,2)</f>
        <v>12578.71</v>
      </c>
    </row>
    <row r="14" spans="1:7" ht="26.25" x14ac:dyDescent="0.25">
      <c r="A14" s="57" t="s">
        <v>81</v>
      </c>
      <c r="B14" s="33" t="s">
        <v>17</v>
      </c>
      <c r="C14" s="26" t="s">
        <v>16</v>
      </c>
      <c r="D14" s="25">
        <v>32.75</v>
      </c>
      <c r="E14" s="27">
        <f>'Memória de Cálculo'!H37</f>
        <v>540</v>
      </c>
      <c r="F14" s="28" t="s">
        <v>66</v>
      </c>
      <c r="G14" s="29">
        <f t="shared" si="0"/>
        <v>17685</v>
      </c>
    </row>
    <row r="15" spans="1:7" ht="34.5" customHeight="1" x14ac:dyDescent="0.25">
      <c r="A15" s="57" t="s">
        <v>82</v>
      </c>
      <c r="B15" s="33" t="s">
        <v>24</v>
      </c>
      <c r="C15" s="26" t="s">
        <v>25</v>
      </c>
      <c r="D15" s="25">
        <v>8.06</v>
      </c>
      <c r="E15" s="27">
        <f>'Memória de Cálculo'!H41</f>
        <v>540</v>
      </c>
      <c r="F15" s="28" t="s">
        <v>66</v>
      </c>
      <c r="G15" s="29">
        <f t="shared" si="0"/>
        <v>4352.3999999999996</v>
      </c>
    </row>
    <row r="16" spans="1:7" ht="26.25" x14ac:dyDescent="0.25">
      <c r="A16" s="57" t="s">
        <v>83</v>
      </c>
      <c r="B16" s="33" t="s">
        <v>21</v>
      </c>
      <c r="C16" s="26" t="s">
        <v>20</v>
      </c>
      <c r="D16" s="25">
        <v>31.94</v>
      </c>
      <c r="E16" s="27">
        <f>'Memória de Cálculo'!H45</f>
        <v>448</v>
      </c>
      <c r="F16" s="28" t="s">
        <v>66</v>
      </c>
      <c r="G16" s="29">
        <f t="shared" si="0"/>
        <v>14309.12</v>
      </c>
    </row>
    <row r="17" spans="1:7" ht="39" x14ac:dyDescent="0.25">
      <c r="A17" s="57" t="s">
        <v>84</v>
      </c>
      <c r="B17" s="33" t="s">
        <v>22</v>
      </c>
      <c r="C17" s="26" t="s">
        <v>23</v>
      </c>
      <c r="D17" s="25">
        <v>9.8699999999999992</v>
      </c>
      <c r="E17" s="27">
        <f>'Memória de Cálculo'!H49</f>
        <v>340</v>
      </c>
      <c r="F17" s="28" t="s">
        <v>71</v>
      </c>
      <c r="G17" s="29">
        <f t="shared" si="0"/>
        <v>3355.8</v>
      </c>
    </row>
    <row r="18" spans="1:7" ht="26.25" x14ac:dyDescent="0.25">
      <c r="A18" s="57" t="s">
        <v>90</v>
      </c>
      <c r="B18" s="25" t="s">
        <v>86</v>
      </c>
      <c r="C18" s="26" t="s">
        <v>87</v>
      </c>
      <c r="D18" s="27">
        <v>51.99</v>
      </c>
      <c r="E18" s="27">
        <f>'Memória de Cálculo'!H54</f>
        <v>92.5</v>
      </c>
      <c r="F18" s="28" t="s">
        <v>66</v>
      </c>
      <c r="G18" s="29">
        <f t="shared" si="0"/>
        <v>4809.08</v>
      </c>
    </row>
    <row r="19" spans="1:7" ht="27" thickBot="1" x14ac:dyDescent="0.3">
      <c r="A19" s="55" t="s">
        <v>91</v>
      </c>
      <c r="B19" s="45" t="s">
        <v>88</v>
      </c>
      <c r="C19" s="44" t="s">
        <v>89</v>
      </c>
      <c r="D19" s="51">
        <v>22.34</v>
      </c>
      <c r="E19" s="51">
        <f>'Memória de Cálculo'!H59</f>
        <v>37</v>
      </c>
      <c r="F19" s="42" t="s">
        <v>71</v>
      </c>
      <c r="G19" s="56">
        <f t="shared" si="0"/>
        <v>826.58</v>
      </c>
    </row>
    <row r="20" spans="1:7" x14ac:dyDescent="0.25">
      <c r="A20" s="136" t="s">
        <v>85</v>
      </c>
      <c r="B20" s="137"/>
      <c r="C20" s="137"/>
      <c r="D20" s="137"/>
      <c r="E20" s="137"/>
      <c r="F20" s="138"/>
      <c r="G20" s="30">
        <f>ROUND(G5+G8+G12,2)</f>
        <v>68662.05</v>
      </c>
    </row>
    <row r="21" spans="1:7" x14ac:dyDescent="0.25">
      <c r="A21" s="139" t="s">
        <v>114</v>
      </c>
      <c r="B21" s="140"/>
      <c r="C21" s="140"/>
      <c r="D21" s="140"/>
      <c r="E21" s="140"/>
      <c r="F21" s="141"/>
      <c r="G21" s="31">
        <f>ROUND(G20*0.2522,2)</f>
        <v>17316.57</v>
      </c>
    </row>
    <row r="22" spans="1:7" ht="15.75" thickBot="1" x14ac:dyDescent="0.3">
      <c r="A22" s="142" t="s">
        <v>92</v>
      </c>
      <c r="B22" s="143"/>
      <c r="C22" s="143"/>
      <c r="D22" s="143"/>
      <c r="E22" s="143"/>
      <c r="F22" s="144"/>
      <c r="G22" s="32">
        <f>ROUND(G20+G21,2)</f>
        <v>85978.62</v>
      </c>
    </row>
    <row r="23" spans="1:7" x14ac:dyDescent="0.25">
      <c r="A23" s="24"/>
      <c r="B23" s="24"/>
      <c r="C23" s="24"/>
      <c r="D23" s="24"/>
      <c r="E23" s="24"/>
      <c r="F23" s="24"/>
      <c r="G23" s="24"/>
    </row>
  </sheetData>
  <mergeCells count="8">
    <mergeCell ref="A2:G2"/>
    <mergeCell ref="E3:G3"/>
    <mergeCell ref="A20:F20"/>
    <mergeCell ref="A21:F21"/>
    <mergeCell ref="A22:F22"/>
    <mergeCell ref="C5:F5"/>
    <mergeCell ref="C8:F8"/>
    <mergeCell ref="C12:F12"/>
  </mergeCells>
  <pageMargins left="1.1811023622047245" right="0.78740157480314965" top="0.78740157480314965" bottom="0.78740157480314965" header="0" footer="0"/>
  <pageSetup paperSize="9" scale="6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1"/>
  <sheetViews>
    <sheetView view="pageBreakPreview" zoomScaleNormal="100" zoomScaleSheetLayoutView="100" workbookViewId="0">
      <selection activeCell="K41" sqref="K41"/>
    </sheetView>
  </sheetViews>
  <sheetFormatPr defaultRowHeight="15" x14ac:dyDescent="0.25"/>
  <cols>
    <col min="2" max="2" width="46" customWidth="1"/>
    <col min="3" max="3" width="15.140625" bestFit="1" customWidth="1"/>
    <col min="4" max="4" width="13.85546875" bestFit="1" customWidth="1"/>
    <col min="8" max="8" width="12.85546875" bestFit="1" customWidth="1"/>
  </cols>
  <sheetData>
    <row r="2" spans="1:8" ht="15.75" thickBot="1" x14ac:dyDescent="0.3"/>
    <row r="3" spans="1:8" ht="23.25" customHeight="1" thickBot="1" x14ac:dyDescent="0.3">
      <c r="A3" s="130" t="s">
        <v>95</v>
      </c>
      <c r="B3" s="131"/>
      <c r="C3" s="131"/>
      <c r="D3" s="131"/>
      <c r="E3" s="131"/>
      <c r="F3" s="131"/>
      <c r="G3" s="131"/>
      <c r="H3" s="132"/>
    </row>
    <row r="4" spans="1:8" ht="15.75" thickBot="1" x14ac:dyDescent="0.3">
      <c r="A4" s="153" t="s">
        <v>97</v>
      </c>
      <c r="B4" s="154"/>
      <c r="C4" s="67"/>
      <c r="D4" s="67"/>
      <c r="E4" s="151" t="s">
        <v>98</v>
      </c>
      <c r="F4" s="151"/>
      <c r="G4" s="151"/>
      <c r="H4" s="152"/>
    </row>
    <row r="5" spans="1:8" ht="15.75" thickBot="1" x14ac:dyDescent="0.3">
      <c r="A5" s="59" t="s">
        <v>54</v>
      </c>
      <c r="B5" s="60" t="str">
        <f>'Planilha orçamentária'!C5</f>
        <v>MOVIMENTAÇÃO DE TERRA</v>
      </c>
      <c r="C5" s="61"/>
      <c r="D5" s="60"/>
      <c r="E5" s="60"/>
      <c r="F5" s="60"/>
      <c r="G5" s="61"/>
      <c r="H5" s="62"/>
    </row>
    <row r="6" spans="1:8" ht="33" customHeight="1" x14ac:dyDescent="0.25">
      <c r="A6" s="70" t="s">
        <v>56</v>
      </c>
      <c r="B6" s="72" t="str">
        <f>'Planilha orçamentária'!C6</f>
        <v>Escavação manual de vala ou cava em material de 1ª categoria, profundidade até 1,50m</v>
      </c>
      <c r="C6" s="73"/>
      <c r="D6" s="67"/>
      <c r="E6" s="67"/>
      <c r="F6" s="67"/>
      <c r="G6" s="67"/>
      <c r="H6" s="71"/>
    </row>
    <row r="7" spans="1:8" x14ac:dyDescent="0.25">
      <c r="A7" s="70"/>
      <c r="B7" s="67"/>
      <c r="C7" s="67"/>
      <c r="D7" s="67"/>
      <c r="E7" s="67"/>
      <c r="F7" s="67"/>
      <c r="G7" s="67"/>
      <c r="H7" s="71"/>
    </row>
    <row r="8" spans="1:8" x14ac:dyDescent="0.25">
      <c r="A8" s="70"/>
      <c r="B8" s="67"/>
      <c r="C8" s="67" t="s">
        <v>72</v>
      </c>
      <c r="D8" s="67" t="s">
        <v>73</v>
      </c>
      <c r="E8" s="67" t="s">
        <v>74</v>
      </c>
      <c r="F8" s="67"/>
      <c r="G8" s="67"/>
      <c r="H8" s="71" t="s">
        <v>75</v>
      </c>
    </row>
    <row r="9" spans="1:8" x14ac:dyDescent="0.25">
      <c r="A9" s="70"/>
      <c r="B9" s="67"/>
      <c r="C9" s="67">
        <f>30+30+18+18</f>
        <v>96</v>
      </c>
      <c r="D9" s="67">
        <v>0.4</v>
      </c>
      <c r="E9" s="67">
        <v>0.4</v>
      </c>
      <c r="F9" s="67"/>
      <c r="G9" s="67"/>
      <c r="H9" s="71">
        <f>ROUND(C9*D9*E9,2)</f>
        <v>15.36</v>
      </c>
    </row>
    <row r="10" spans="1:8" x14ac:dyDescent="0.25">
      <c r="A10" s="74"/>
      <c r="B10" s="68"/>
      <c r="C10" s="68"/>
      <c r="D10" s="68"/>
      <c r="E10" s="68"/>
      <c r="F10" s="68"/>
      <c r="G10" s="68"/>
      <c r="H10" s="75"/>
    </row>
    <row r="11" spans="1:8" ht="39" x14ac:dyDescent="0.25">
      <c r="A11" s="76" t="s">
        <v>59</v>
      </c>
      <c r="B11" s="65" t="str">
        <f>'Planilha orçamentária'!C7</f>
        <v>ATERRO MANUAL DE VALAS COM AREIA PARA ATERRO E COMPACTAÇÃO MECANIZADA. AF_05/2016</v>
      </c>
      <c r="C11" s="66"/>
      <c r="D11" s="66"/>
      <c r="E11" s="66"/>
      <c r="F11" s="66"/>
      <c r="G11" s="66"/>
      <c r="H11" s="77"/>
    </row>
    <row r="12" spans="1:8" x14ac:dyDescent="0.25">
      <c r="A12" s="70"/>
      <c r="B12" s="67"/>
      <c r="C12" s="67" t="s">
        <v>72</v>
      </c>
      <c r="D12" s="67" t="s">
        <v>73</v>
      </c>
      <c r="E12" s="67" t="s">
        <v>74</v>
      </c>
      <c r="F12" s="67"/>
      <c r="G12" s="67"/>
      <c r="H12" s="71" t="s">
        <v>76</v>
      </c>
    </row>
    <row r="13" spans="1:8" x14ac:dyDescent="0.25">
      <c r="A13" s="70"/>
      <c r="B13" s="67"/>
      <c r="C13" s="67">
        <v>30</v>
      </c>
      <c r="D13" s="67">
        <v>18</v>
      </c>
      <c r="E13" s="67">
        <v>0.1</v>
      </c>
      <c r="F13" s="67"/>
      <c r="G13" s="67"/>
      <c r="H13" s="71">
        <f>ROUND(C13*D13*E13,2)</f>
        <v>54</v>
      </c>
    </row>
    <row r="14" spans="1:8" ht="15.75" thickBot="1" x14ac:dyDescent="0.3">
      <c r="A14" s="70"/>
      <c r="B14" s="67"/>
      <c r="C14" s="67"/>
      <c r="D14" s="67"/>
      <c r="E14" s="67"/>
      <c r="F14" s="67"/>
      <c r="G14" s="67"/>
      <c r="H14" s="71"/>
    </row>
    <row r="15" spans="1:8" ht="15.75" thickBot="1" x14ac:dyDescent="0.3">
      <c r="A15" s="63" t="s">
        <v>61</v>
      </c>
      <c r="B15" s="64" t="str">
        <f>'Planilha orçamentária'!C8</f>
        <v>FUNDAÇÕES</v>
      </c>
      <c r="C15" s="64"/>
      <c r="D15" s="64"/>
      <c r="E15" s="64"/>
      <c r="F15" s="64"/>
      <c r="G15" s="64"/>
      <c r="H15" s="62"/>
    </row>
    <row r="16" spans="1:8" ht="32.25" customHeight="1" x14ac:dyDescent="0.25">
      <c r="A16" s="70" t="s">
        <v>63</v>
      </c>
      <c r="B16" s="69" t="str">
        <f>'Planilha orçamentária'!C9</f>
        <v>EMBASAMENTO C/PEDRA ARGAMASSADA UTILIZANDO ARG.CIM/AREIA 1:4</v>
      </c>
      <c r="C16" s="67"/>
      <c r="D16" s="67"/>
      <c r="E16" s="67"/>
      <c r="F16" s="67"/>
      <c r="G16" s="67"/>
      <c r="H16" s="71"/>
    </row>
    <row r="17" spans="1:8" x14ac:dyDescent="0.25">
      <c r="A17" s="70"/>
      <c r="B17" s="67"/>
      <c r="C17" s="67" t="s">
        <v>72</v>
      </c>
      <c r="D17" s="67" t="s">
        <v>73</v>
      </c>
      <c r="E17" s="67" t="s">
        <v>74</v>
      </c>
      <c r="F17" s="67"/>
      <c r="G17" s="67"/>
      <c r="H17" s="71" t="s">
        <v>75</v>
      </c>
    </row>
    <row r="18" spans="1:8" x14ac:dyDescent="0.25">
      <c r="A18" s="70"/>
      <c r="B18" s="67"/>
      <c r="C18" s="67">
        <f>30+30+18+18</f>
        <v>96</v>
      </c>
      <c r="D18" s="67">
        <v>0.4</v>
      </c>
      <c r="E18" s="67">
        <v>0.4</v>
      </c>
      <c r="F18" s="67"/>
      <c r="G18" s="67"/>
      <c r="H18" s="71">
        <f>ROUND(C18*D18*E18,2)</f>
        <v>15.36</v>
      </c>
    </row>
    <row r="19" spans="1:8" x14ac:dyDescent="0.25">
      <c r="A19" s="74"/>
      <c r="B19" s="68"/>
      <c r="C19" s="68"/>
      <c r="D19" s="68"/>
      <c r="E19" s="68"/>
      <c r="F19" s="68"/>
      <c r="G19" s="68"/>
      <c r="H19" s="75"/>
    </row>
    <row r="20" spans="1:8" ht="38.25" customHeight="1" x14ac:dyDescent="0.25">
      <c r="A20" s="76" t="s">
        <v>65</v>
      </c>
      <c r="B20" s="65" t="str">
        <f>'Planilha orçamentária'!C10</f>
        <v>ALVENARIA EMBASAMENTO E=20 CM BLOCO CONCRETO</v>
      </c>
      <c r="C20" s="66"/>
      <c r="D20" s="66"/>
      <c r="E20" s="66"/>
      <c r="F20" s="66"/>
      <c r="G20" s="66"/>
      <c r="H20" s="77"/>
    </row>
    <row r="21" spans="1:8" x14ac:dyDescent="0.25">
      <c r="A21" s="70"/>
      <c r="B21" s="67"/>
      <c r="C21" s="67"/>
      <c r="D21" s="67"/>
      <c r="E21" s="67"/>
      <c r="F21" s="67"/>
      <c r="G21" s="67"/>
      <c r="H21" s="71"/>
    </row>
    <row r="22" spans="1:8" x14ac:dyDescent="0.25">
      <c r="A22" s="70"/>
      <c r="B22" s="67"/>
      <c r="C22" s="67" t="s">
        <v>77</v>
      </c>
      <c r="D22" s="67" t="s">
        <v>73</v>
      </c>
      <c r="E22" s="67" t="s">
        <v>74</v>
      </c>
      <c r="F22" s="67"/>
      <c r="G22" s="67"/>
      <c r="H22" s="71" t="s">
        <v>77</v>
      </c>
    </row>
    <row r="23" spans="1:8" x14ac:dyDescent="0.25">
      <c r="A23" s="70"/>
      <c r="B23" s="67"/>
      <c r="C23" s="67">
        <f>30+30+18+18</f>
        <v>96</v>
      </c>
      <c r="D23" s="67">
        <v>0.2</v>
      </c>
      <c r="E23" s="67">
        <v>0.2</v>
      </c>
      <c r="F23" s="67"/>
      <c r="G23" s="67"/>
      <c r="H23" s="71">
        <f>ROUND(C23*D23*E23,2)</f>
        <v>3.84</v>
      </c>
    </row>
    <row r="24" spans="1:8" x14ac:dyDescent="0.25">
      <c r="A24" s="74"/>
      <c r="B24" s="68"/>
      <c r="C24" s="68"/>
      <c r="D24" s="68"/>
      <c r="E24" s="68"/>
      <c r="F24" s="68"/>
      <c r="G24" s="68"/>
      <c r="H24" s="75"/>
    </row>
    <row r="25" spans="1:8" ht="26.25" x14ac:dyDescent="0.25">
      <c r="A25" s="76" t="s">
        <v>78</v>
      </c>
      <c r="B25" s="65" t="str">
        <f>'Planilha orçamentária'!C11</f>
        <v>FORMA TABUA P/ CONCRETO EM FUNDACAO RADIER C/ REAPROVEITAMENTO 10X.</v>
      </c>
      <c r="C25" s="66"/>
      <c r="D25" s="66"/>
      <c r="E25" s="66"/>
      <c r="F25" s="66"/>
      <c r="G25" s="66"/>
      <c r="H25" s="77"/>
    </row>
    <row r="26" spans="1:8" x14ac:dyDescent="0.25">
      <c r="A26" s="70"/>
      <c r="B26" s="67"/>
      <c r="C26" s="67"/>
      <c r="D26" s="67"/>
      <c r="E26" s="67"/>
      <c r="F26" s="67"/>
      <c r="G26" s="67"/>
      <c r="H26" s="71"/>
    </row>
    <row r="27" spans="1:8" x14ac:dyDescent="0.25">
      <c r="A27" s="70"/>
      <c r="B27" s="67"/>
      <c r="C27" s="67" t="s">
        <v>77</v>
      </c>
      <c r="D27" s="67" t="s">
        <v>74</v>
      </c>
      <c r="E27" s="67" t="s">
        <v>79</v>
      </c>
      <c r="F27" s="67"/>
      <c r="G27" s="67"/>
      <c r="H27" s="71" t="s">
        <v>76</v>
      </c>
    </row>
    <row r="28" spans="1:8" x14ac:dyDescent="0.25">
      <c r="A28" s="70"/>
      <c r="B28" s="67"/>
      <c r="C28" s="67">
        <f>30+30+18+18</f>
        <v>96</v>
      </c>
      <c r="D28" s="67">
        <v>0.2</v>
      </c>
      <c r="E28" s="67">
        <v>2</v>
      </c>
      <c r="F28" s="67"/>
      <c r="G28" s="67"/>
      <c r="H28" s="71">
        <f>ROUND(C28*D28*E28,2)</f>
        <v>38.4</v>
      </c>
    </row>
    <row r="29" spans="1:8" ht="15.75" thickBot="1" x14ac:dyDescent="0.3">
      <c r="A29" s="70"/>
      <c r="B29" s="67"/>
      <c r="C29" s="67"/>
      <c r="D29" s="67"/>
      <c r="E29" s="67"/>
      <c r="F29" s="67"/>
      <c r="G29" s="67"/>
      <c r="H29" s="71"/>
    </row>
    <row r="30" spans="1:8" ht="15.75" thickBot="1" x14ac:dyDescent="0.3">
      <c r="A30" s="63" t="s">
        <v>69</v>
      </c>
      <c r="B30" s="64" t="str">
        <f>'Planilha orçamentária'!C12</f>
        <v>PISO</v>
      </c>
      <c r="C30" s="64"/>
      <c r="D30" s="64"/>
      <c r="E30" s="64"/>
      <c r="F30" s="64"/>
      <c r="G30" s="64"/>
      <c r="H30" s="62"/>
    </row>
    <row r="31" spans="1:8" ht="26.25" x14ac:dyDescent="0.25">
      <c r="A31" s="70" t="s">
        <v>80</v>
      </c>
      <c r="B31" s="69" t="str">
        <f>'Planilha orçamentária'!C13</f>
        <v>Lastro de concreto magro, aplicado em pisos ou radiers. af_08/2017</v>
      </c>
      <c r="C31" s="67"/>
      <c r="D31" s="67"/>
      <c r="E31" s="67"/>
      <c r="F31" s="67"/>
      <c r="G31" s="67"/>
      <c r="H31" s="71"/>
    </row>
    <row r="32" spans="1:8" x14ac:dyDescent="0.25">
      <c r="A32" s="70"/>
      <c r="B32" s="67"/>
      <c r="C32" s="67" t="s">
        <v>72</v>
      </c>
      <c r="D32" s="67" t="s">
        <v>73</v>
      </c>
      <c r="E32" s="67" t="s">
        <v>74</v>
      </c>
      <c r="F32" s="67"/>
      <c r="G32" s="67"/>
      <c r="H32" s="71" t="s">
        <v>76</v>
      </c>
    </row>
    <row r="33" spans="1:8" x14ac:dyDescent="0.25">
      <c r="A33" s="70"/>
      <c r="B33" s="67"/>
      <c r="C33" s="67">
        <v>30</v>
      </c>
      <c r="D33" s="67">
        <v>18</v>
      </c>
      <c r="E33" s="67">
        <v>7.0000000000000007E-2</v>
      </c>
      <c r="F33" s="67"/>
      <c r="G33" s="67"/>
      <c r="H33" s="71">
        <f>ROUND(C33*D33*E33,2)</f>
        <v>37.799999999999997</v>
      </c>
    </row>
    <row r="34" spans="1:8" x14ac:dyDescent="0.25">
      <c r="A34" s="74"/>
      <c r="B34" s="68"/>
      <c r="C34" s="68"/>
      <c r="D34" s="68"/>
      <c r="E34" s="68"/>
      <c r="F34" s="68"/>
      <c r="G34" s="68"/>
      <c r="H34" s="75"/>
    </row>
    <row r="35" spans="1:8" ht="26.25" x14ac:dyDescent="0.25">
      <c r="A35" s="76" t="s">
        <v>81</v>
      </c>
      <c r="B35" s="65" t="str">
        <f>'Planilha orçamentária'!C14</f>
        <v>Piso cimentado desempolado traço 1:5, e = 3 cm, c/junta plastica 3x27mm</v>
      </c>
      <c r="C35" s="66"/>
      <c r="D35" s="66"/>
      <c r="E35" s="66"/>
      <c r="F35" s="66"/>
      <c r="G35" s="66"/>
      <c r="H35" s="77"/>
    </row>
    <row r="36" spans="1:8" x14ac:dyDescent="0.25">
      <c r="A36" s="70"/>
      <c r="B36" s="67"/>
      <c r="C36" s="67" t="s">
        <v>72</v>
      </c>
      <c r="D36" s="67" t="s">
        <v>73</v>
      </c>
      <c r="E36" s="67"/>
      <c r="F36" s="67"/>
      <c r="G36" s="67"/>
      <c r="H36" s="71" t="s">
        <v>76</v>
      </c>
    </row>
    <row r="37" spans="1:8" x14ac:dyDescent="0.25">
      <c r="A37" s="70"/>
      <c r="B37" s="67"/>
      <c r="C37" s="67">
        <v>30</v>
      </c>
      <c r="D37" s="67">
        <v>18</v>
      </c>
      <c r="E37" s="67"/>
      <c r="F37" s="67"/>
      <c r="G37" s="67"/>
      <c r="H37" s="71">
        <f>ROUND(C37*D37,2)</f>
        <v>540</v>
      </c>
    </row>
    <row r="38" spans="1:8" x14ac:dyDescent="0.25">
      <c r="A38" s="74"/>
      <c r="B38" s="68"/>
      <c r="C38" s="68"/>
      <c r="D38" s="68"/>
      <c r="E38" s="68"/>
      <c r="F38" s="68"/>
      <c r="G38" s="68"/>
      <c r="H38" s="75"/>
    </row>
    <row r="39" spans="1:8" ht="39" x14ac:dyDescent="0.25">
      <c r="A39" s="76" t="s">
        <v>82</v>
      </c>
      <c r="B39" s="65" t="str">
        <f>'Planilha orçamentária'!C15</f>
        <v>ARMACAO EM TELA DE ACO SOLDADA NERVURADA Q-92, ACO CA-60, 4,2MM, MALHA 15X15CM</v>
      </c>
      <c r="C39" s="66"/>
      <c r="D39" s="66"/>
      <c r="E39" s="66"/>
      <c r="F39" s="66"/>
      <c r="G39" s="66"/>
      <c r="H39" s="77"/>
    </row>
    <row r="40" spans="1:8" x14ac:dyDescent="0.25">
      <c r="A40" s="70"/>
      <c r="B40" s="67"/>
      <c r="C40" s="67" t="s">
        <v>72</v>
      </c>
      <c r="D40" s="67" t="s">
        <v>73</v>
      </c>
      <c r="E40" s="67"/>
      <c r="F40" s="67"/>
      <c r="G40" s="67"/>
      <c r="H40" s="71" t="s">
        <v>76</v>
      </c>
    </row>
    <row r="41" spans="1:8" x14ac:dyDescent="0.25">
      <c r="A41" s="70"/>
      <c r="B41" s="67"/>
      <c r="C41" s="67">
        <v>30</v>
      </c>
      <c r="D41" s="67">
        <v>18</v>
      </c>
      <c r="E41" s="67"/>
      <c r="F41" s="67"/>
      <c r="G41" s="67"/>
      <c r="H41" s="71">
        <f>ROUND(C41*D41,2)</f>
        <v>540</v>
      </c>
    </row>
    <row r="42" spans="1:8" x14ac:dyDescent="0.25">
      <c r="A42" s="74"/>
      <c r="B42" s="68"/>
      <c r="C42" s="68"/>
      <c r="D42" s="68"/>
      <c r="E42" s="68"/>
      <c r="F42" s="68"/>
      <c r="G42" s="68"/>
      <c r="H42" s="75"/>
    </row>
    <row r="43" spans="1:8" ht="42.75" customHeight="1" x14ac:dyDescent="0.25">
      <c r="A43" s="76" t="s">
        <v>83</v>
      </c>
      <c r="B43" s="65" t="str">
        <f>'Planilha orçamentária'!C16</f>
        <v>PINTURA COM TINTA A BASE DE BORRACHA CLORADA, 2 DEMAOS</v>
      </c>
      <c r="C43" s="66"/>
      <c r="D43" s="66"/>
      <c r="E43" s="66"/>
      <c r="F43" s="66"/>
      <c r="G43" s="66"/>
      <c r="H43" s="77"/>
    </row>
    <row r="44" spans="1:8" x14ac:dyDescent="0.25">
      <c r="A44" s="70"/>
      <c r="B44" s="67"/>
      <c r="C44" s="67" t="s">
        <v>72</v>
      </c>
      <c r="D44" s="67" t="s">
        <v>73</v>
      </c>
      <c r="E44" s="67"/>
      <c r="F44" s="67"/>
      <c r="G44" s="67"/>
      <c r="H44" s="71" t="s">
        <v>76</v>
      </c>
    </row>
    <row r="45" spans="1:8" x14ac:dyDescent="0.25">
      <c r="A45" s="70"/>
      <c r="B45" s="67"/>
      <c r="C45" s="67">
        <v>28</v>
      </c>
      <c r="D45" s="67">
        <v>16</v>
      </c>
      <c r="E45" s="67"/>
      <c r="F45" s="67"/>
      <c r="G45" s="67"/>
      <c r="H45" s="71">
        <f>ROUND(C45*D45,2)</f>
        <v>448</v>
      </c>
    </row>
    <row r="46" spans="1:8" x14ac:dyDescent="0.25">
      <c r="A46" s="74"/>
      <c r="B46" s="68"/>
      <c r="C46" s="68"/>
      <c r="D46" s="68"/>
      <c r="E46" s="68"/>
      <c r="F46" s="68"/>
      <c r="G46" s="68"/>
      <c r="H46" s="75"/>
    </row>
    <row r="47" spans="1:8" ht="49.5" customHeight="1" x14ac:dyDescent="0.25">
      <c r="A47" s="76" t="s">
        <v>84</v>
      </c>
      <c r="B47" s="65" t="str">
        <f>'Planilha orçamentária'!C17</f>
        <v>PINTURA COM TINTA A BASE DE BORRACHA CLORADA , DE FAIXAS DE DEMARCACAO, EM QUADRA POLIESPORTIVA, 5 CM DE LARGURA.</v>
      </c>
      <c r="C47" s="66"/>
      <c r="D47" s="66"/>
      <c r="E47" s="66"/>
      <c r="F47" s="66"/>
      <c r="G47" s="66"/>
      <c r="H47" s="77"/>
    </row>
    <row r="48" spans="1:8" x14ac:dyDescent="0.25">
      <c r="A48" s="70"/>
      <c r="B48" s="67"/>
      <c r="C48" s="67" t="s">
        <v>96</v>
      </c>
      <c r="D48" s="67"/>
      <c r="E48" s="67"/>
      <c r="F48" s="67"/>
      <c r="G48" s="67"/>
      <c r="H48" s="71" t="s">
        <v>79</v>
      </c>
    </row>
    <row r="49" spans="1:8" x14ac:dyDescent="0.25">
      <c r="A49" s="70"/>
      <c r="B49" s="67"/>
      <c r="C49" s="67">
        <v>340</v>
      </c>
      <c r="D49" s="67"/>
      <c r="E49" s="67"/>
      <c r="F49" s="67"/>
      <c r="G49" s="67"/>
      <c r="H49" s="71">
        <f>C49</f>
        <v>340</v>
      </c>
    </row>
    <row r="50" spans="1:8" x14ac:dyDescent="0.25">
      <c r="A50" s="74"/>
      <c r="B50" s="68"/>
      <c r="C50" s="68"/>
      <c r="D50" s="68"/>
      <c r="E50" s="68"/>
      <c r="F50" s="68"/>
      <c r="G50" s="68"/>
      <c r="H50" s="75"/>
    </row>
    <row r="51" spans="1:8" ht="39" x14ac:dyDescent="0.25">
      <c r="A51" s="76" t="s">
        <v>90</v>
      </c>
      <c r="B51" s="65" t="str">
        <f>'Planilha orçamentária'!C18</f>
        <v>Execução de passeio em piso intertravado, com bloco 16 faces de 22 x 11 cm, espessura 6 cm. af_12/2015</v>
      </c>
      <c r="C51" s="66"/>
      <c r="D51" s="66"/>
      <c r="E51" s="66"/>
      <c r="F51" s="66"/>
      <c r="G51" s="66"/>
      <c r="H51" s="77"/>
    </row>
    <row r="52" spans="1:8" x14ac:dyDescent="0.25">
      <c r="A52" s="70"/>
      <c r="B52" s="67"/>
      <c r="C52" s="67"/>
      <c r="D52" s="67"/>
      <c r="E52" s="67"/>
      <c r="F52" s="67"/>
      <c r="G52" s="67"/>
      <c r="H52" s="71"/>
    </row>
    <row r="53" spans="1:8" ht="20.25" customHeight="1" x14ac:dyDescent="0.25">
      <c r="A53" s="70"/>
      <c r="B53" s="67"/>
      <c r="C53" s="69" t="s">
        <v>93</v>
      </c>
      <c r="D53" s="69" t="s">
        <v>94</v>
      </c>
      <c r="E53" s="67" t="s">
        <v>74</v>
      </c>
      <c r="F53" s="67"/>
      <c r="G53" s="67"/>
      <c r="H53" s="71" t="s">
        <v>76</v>
      </c>
    </row>
    <row r="54" spans="1:8" x14ac:dyDescent="0.25">
      <c r="A54" s="70"/>
      <c r="B54" s="67"/>
      <c r="C54" s="67">
        <v>16</v>
      </c>
      <c r="D54" s="67">
        <v>21</v>
      </c>
      <c r="E54" s="67">
        <v>5</v>
      </c>
      <c r="F54" s="67"/>
      <c r="G54" s="67"/>
      <c r="H54" s="71">
        <f>ROUND(((D54+C54)*E54)/2,2)</f>
        <v>92.5</v>
      </c>
    </row>
    <row r="55" spans="1:8" x14ac:dyDescent="0.25">
      <c r="A55" s="74"/>
      <c r="B55" s="68"/>
      <c r="C55" s="68"/>
      <c r="D55" s="68"/>
      <c r="E55" s="68"/>
      <c r="F55" s="68"/>
      <c r="G55" s="68"/>
      <c r="H55" s="75"/>
    </row>
    <row r="56" spans="1:8" ht="26.25" x14ac:dyDescent="0.25">
      <c r="A56" s="76" t="s">
        <v>91</v>
      </c>
      <c r="B56" s="65" t="str">
        <f>'Planilha orçamentária'!C19</f>
        <v>Meio-fio de concreto simples, rejuntado com argamassa de cimento e areia no traço 1:3</v>
      </c>
      <c r="C56" s="66"/>
      <c r="D56" s="66"/>
      <c r="E56" s="66"/>
      <c r="F56" s="66"/>
      <c r="G56" s="66"/>
      <c r="H56" s="77"/>
    </row>
    <row r="57" spans="1:8" x14ac:dyDescent="0.25">
      <c r="A57" s="70"/>
      <c r="B57" s="67"/>
      <c r="C57" s="67"/>
      <c r="D57" s="67"/>
      <c r="E57" s="67"/>
      <c r="F57" s="67"/>
      <c r="G57" s="67"/>
      <c r="H57" s="71"/>
    </row>
    <row r="58" spans="1:8" x14ac:dyDescent="0.25">
      <c r="A58" s="70"/>
      <c r="B58" s="67"/>
      <c r="C58" s="67" t="s">
        <v>96</v>
      </c>
      <c r="D58" s="67"/>
      <c r="E58" s="67"/>
      <c r="F58" s="67"/>
      <c r="G58" s="67"/>
      <c r="H58" s="71" t="s">
        <v>79</v>
      </c>
    </row>
    <row r="59" spans="1:8" x14ac:dyDescent="0.25">
      <c r="A59" s="70"/>
      <c r="B59" s="67"/>
      <c r="C59" s="67">
        <f>16+21</f>
        <v>37</v>
      </c>
      <c r="D59" s="67"/>
      <c r="E59" s="67"/>
      <c r="F59" s="67"/>
      <c r="G59" s="67"/>
      <c r="H59" s="71">
        <f>C59</f>
        <v>37</v>
      </c>
    </row>
    <row r="60" spans="1:8" ht="15.75" thickBot="1" x14ac:dyDescent="0.3">
      <c r="A60" s="78"/>
      <c r="B60" s="21"/>
      <c r="C60" s="21"/>
      <c r="D60" s="21"/>
      <c r="E60" s="21"/>
      <c r="F60" s="21"/>
      <c r="G60" s="21"/>
      <c r="H60" s="23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</sheetData>
  <mergeCells count="3">
    <mergeCell ref="A3:H3"/>
    <mergeCell ref="E4:H4"/>
    <mergeCell ref="A4:B4"/>
  </mergeCells>
  <pageMargins left="1.1811023622047245" right="0.78740157480314965" top="0.78740157480314965" bottom="0.78740157480314965" header="0" footer="0"/>
  <pageSetup paperSize="9" scale="9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Normal="100" zoomScaleSheetLayoutView="100" workbookViewId="0">
      <selection activeCell="F36" sqref="F36"/>
    </sheetView>
  </sheetViews>
  <sheetFormatPr defaultRowHeight="15" x14ac:dyDescent="0.25"/>
  <cols>
    <col min="5" max="5" width="20.28515625" bestFit="1" customWidth="1"/>
    <col min="6" max="6" width="13.42578125" bestFit="1" customWidth="1"/>
    <col min="7" max="7" width="12" bestFit="1" customWidth="1"/>
    <col min="8" max="8" width="13.7109375" bestFit="1" customWidth="1"/>
  </cols>
  <sheetData>
    <row r="1" spans="1:8" ht="15.75" thickBot="1" x14ac:dyDescent="0.3">
      <c r="A1" s="162" t="s">
        <v>103</v>
      </c>
      <c r="B1" s="163"/>
      <c r="C1" s="163"/>
      <c r="D1" s="163"/>
      <c r="E1" s="163"/>
      <c r="F1" s="163"/>
      <c r="G1" s="163"/>
      <c r="H1" s="164"/>
    </row>
    <row r="2" spans="1:8" ht="15.75" thickBot="1" x14ac:dyDescent="0.3">
      <c r="A2" s="70" t="s">
        <v>97</v>
      </c>
      <c r="B2" s="67"/>
      <c r="C2" s="67"/>
      <c r="D2" s="67"/>
      <c r="E2" s="67"/>
      <c r="F2" s="67"/>
      <c r="G2" s="67"/>
      <c r="H2" s="71"/>
    </row>
    <row r="3" spans="1:8" ht="15.75" thickBot="1" x14ac:dyDescent="0.3">
      <c r="A3" s="102" t="s">
        <v>45</v>
      </c>
      <c r="B3" s="161" t="s">
        <v>102</v>
      </c>
      <c r="C3" s="161"/>
      <c r="D3" s="161"/>
      <c r="E3" s="103" t="s">
        <v>49</v>
      </c>
      <c r="F3" s="104" t="s">
        <v>100</v>
      </c>
      <c r="G3" s="104" t="s">
        <v>114</v>
      </c>
      <c r="H3" s="105" t="s">
        <v>101</v>
      </c>
    </row>
    <row r="4" spans="1:8" x14ac:dyDescent="0.25">
      <c r="A4" s="80" t="str">
        <f>'Planilha orçamentária'!A5</f>
        <v>1.0</v>
      </c>
      <c r="B4" s="81" t="str">
        <f>'Planilha orçamentária'!C5</f>
        <v>MOVIMENTAÇÃO DE TERRA</v>
      </c>
      <c r="C4" s="81"/>
      <c r="D4" s="81"/>
      <c r="E4" s="82">
        <f>'Planilha orçamentária'!G5-0.004</f>
        <v>4459.616</v>
      </c>
      <c r="F4" s="83">
        <f>ROUND(E4/E7*100,2)</f>
        <v>6.5</v>
      </c>
      <c r="G4" s="82">
        <f>ROUND(E4*0.2522,2)</f>
        <v>1124.72</v>
      </c>
      <c r="H4" s="84">
        <f>ROUND(E4+G4,2)+0.01</f>
        <v>5584.35</v>
      </c>
    </row>
    <row r="5" spans="1:8" x14ac:dyDescent="0.25">
      <c r="A5" s="85" t="str">
        <f>'Planilha orçamentária'!A8</f>
        <v>2.0</v>
      </c>
      <c r="B5" s="165" t="str">
        <f>'Planilha orçamentária'!C8</f>
        <v>FUNDAÇÕES</v>
      </c>
      <c r="C5" s="166"/>
      <c r="D5" s="167"/>
      <c r="E5" s="86">
        <f>'Planilha orçamentária'!G8</f>
        <v>6285.74</v>
      </c>
      <c r="F5" s="87">
        <f>ROUND(E5/E7*100,2)</f>
        <v>9.15</v>
      </c>
      <c r="G5" s="82">
        <f>ROUND(E5*0.2522,2)</f>
        <v>1585.26</v>
      </c>
      <c r="H5" s="88">
        <f>ROUND(E5+G5,2)</f>
        <v>7871</v>
      </c>
    </row>
    <row r="6" spans="1:8" ht="15.75" thickBot="1" x14ac:dyDescent="0.3">
      <c r="A6" s="89" t="str">
        <f>'Planilha orçamentária'!A12</f>
        <v>3.0</v>
      </c>
      <c r="B6" s="168" t="str">
        <f>'Planilha orçamentária'!C12</f>
        <v>PISO</v>
      </c>
      <c r="C6" s="169"/>
      <c r="D6" s="170"/>
      <c r="E6" s="90">
        <f>'Planilha orçamentária'!G12</f>
        <v>57916.69</v>
      </c>
      <c r="F6" s="91">
        <f>ROUND(E6/E7*100,2)</f>
        <v>84.35</v>
      </c>
      <c r="G6" s="82">
        <f>ROUND(E6*0.2522,2)</f>
        <v>14606.59</v>
      </c>
      <c r="H6" s="92">
        <f>ROUND(E6+G6,2)-0.006</f>
        <v>72523.274000000005</v>
      </c>
    </row>
    <row r="7" spans="1:8" x14ac:dyDescent="0.25">
      <c r="A7" s="157" t="s">
        <v>85</v>
      </c>
      <c r="B7" s="158"/>
      <c r="C7" s="158"/>
      <c r="D7" s="158"/>
      <c r="E7" s="93">
        <f>ROUND(SUM(E4:E6),2)</f>
        <v>68662.05</v>
      </c>
      <c r="F7" s="94">
        <f>ROUND(SUM(F4:F6),2)</f>
        <v>100</v>
      </c>
      <c r="G7" s="93">
        <f>ROUND(SUM(G4:G6),2)</f>
        <v>17316.57</v>
      </c>
      <c r="H7" s="95">
        <f>ROUND(SUM(H4:H6),2)</f>
        <v>85978.62</v>
      </c>
    </row>
    <row r="8" spans="1:8" x14ac:dyDescent="0.25">
      <c r="A8" s="155" t="s">
        <v>114</v>
      </c>
      <c r="B8" s="156"/>
      <c r="C8" s="156"/>
      <c r="D8" s="156"/>
      <c r="E8" s="96">
        <f>ROUND(E7*0.2522,2)</f>
        <v>17316.57</v>
      </c>
      <c r="F8" s="97"/>
      <c r="G8" s="97"/>
      <c r="H8" s="98"/>
    </row>
    <row r="9" spans="1:8" ht="15.75" thickBot="1" x14ac:dyDescent="0.3">
      <c r="A9" s="159" t="s">
        <v>92</v>
      </c>
      <c r="B9" s="160"/>
      <c r="C9" s="160"/>
      <c r="D9" s="160"/>
      <c r="E9" s="99">
        <f>ROUND(E7+E8,2)</f>
        <v>85978.62</v>
      </c>
      <c r="F9" s="100"/>
      <c r="G9" s="100"/>
      <c r="H9" s="101"/>
    </row>
  </sheetData>
  <mergeCells count="7">
    <mergeCell ref="A8:D8"/>
    <mergeCell ref="A7:D7"/>
    <mergeCell ref="A9:D9"/>
    <mergeCell ref="B3:D3"/>
    <mergeCell ref="A1:H1"/>
    <mergeCell ref="B5:D5"/>
    <mergeCell ref="B6:D6"/>
  </mergeCells>
  <pageMargins left="1.1811023622047245" right="0.78740157480314965" top="0.78740157480314965" bottom="0.78740157480314965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view="pageBreakPreview" zoomScaleNormal="100" zoomScaleSheetLayoutView="100" workbookViewId="0">
      <selection activeCell="D35" sqref="D35"/>
    </sheetView>
  </sheetViews>
  <sheetFormatPr defaultRowHeight="15" x14ac:dyDescent="0.25"/>
  <cols>
    <col min="2" max="2" width="25.5703125" bestFit="1" customWidth="1"/>
    <col min="3" max="3" width="10.140625" bestFit="1" customWidth="1"/>
    <col min="4" max="4" width="13.5703125" bestFit="1" customWidth="1"/>
    <col min="5" max="5" width="9.28515625" bestFit="1" customWidth="1"/>
    <col min="6" max="6" width="11.140625" bestFit="1" customWidth="1"/>
    <col min="7" max="7" width="9.28515625" bestFit="1" customWidth="1"/>
    <col min="8" max="8" width="11.140625" bestFit="1" customWidth="1"/>
    <col min="9" max="9" width="9.28515625" bestFit="1" customWidth="1"/>
    <col min="10" max="10" width="11.140625" bestFit="1" customWidth="1"/>
  </cols>
  <sheetData>
    <row r="1" spans="1:10" ht="16.5" thickBot="1" x14ac:dyDescent="0.3">
      <c r="A1" s="171" t="s">
        <v>109</v>
      </c>
      <c r="B1" s="172"/>
      <c r="C1" s="172"/>
      <c r="D1" s="172"/>
      <c r="E1" s="172"/>
      <c r="F1" s="172"/>
      <c r="G1" s="172"/>
      <c r="H1" s="172"/>
      <c r="I1" s="172"/>
      <c r="J1" s="173"/>
    </row>
    <row r="2" spans="1:10" ht="15.75" thickBot="1" x14ac:dyDescent="0.3">
      <c r="A2" s="153" t="s">
        <v>113</v>
      </c>
      <c r="B2" s="154"/>
      <c r="C2" s="154"/>
      <c r="D2" s="154"/>
      <c r="E2" s="154"/>
      <c r="F2" s="154"/>
      <c r="G2" s="154"/>
      <c r="H2" s="154"/>
      <c r="I2" s="154"/>
      <c r="J2" s="174"/>
    </row>
    <row r="3" spans="1:10" x14ac:dyDescent="0.25">
      <c r="A3" s="175" t="s">
        <v>45</v>
      </c>
      <c r="B3" s="175" t="s">
        <v>110</v>
      </c>
      <c r="C3" s="175" t="s">
        <v>111</v>
      </c>
      <c r="D3" s="175" t="s">
        <v>112</v>
      </c>
      <c r="E3" s="179" t="s">
        <v>106</v>
      </c>
      <c r="F3" s="180"/>
      <c r="G3" s="179" t="s">
        <v>104</v>
      </c>
      <c r="H3" s="180"/>
      <c r="I3" s="179" t="s">
        <v>105</v>
      </c>
      <c r="J3" s="180"/>
    </row>
    <row r="4" spans="1:10" ht="15.75" thickBot="1" x14ac:dyDescent="0.3">
      <c r="A4" s="176"/>
      <c r="B4" s="176"/>
      <c r="C4" s="176"/>
      <c r="D4" s="176"/>
      <c r="E4" s="120" t="s">
        <v>107</v>
      </c>
      <c r="F4" s="121" t="s">
        <v>108</v>
      </c>
      <c r="G4" s="120" t="s">
        <v>107</v>
      </c>
      <c r="H4" s="122" t="s">
        <v>108</v>
      </c>
      <c r="I4" s="120" t="s">
        <v>107</v>
      </c>
      <c r="J4" s="122" t="s">
        <v>108</v>
      </c>
    </row>
    <row r="5" spans="1:10" x14ac:dyDescent="0.25">
      <c r="A5" s="106" t="str">
        <f>'Orçamento Resumo'!A4</f>
        <v>1.0</v>
      </c>
      <c r="B5" s="107" t="s">
        <v>55</v>
      </c>
      <c r="C5" s="108">
        <f>'Orçamento Resumo'!E4</f>
        <v>4459.616</v>
      </c>
      <c r="D5" s="108">
        <f>ROUND(C5*1.2522,2)</f>
        <v>5584.33</v>
      </c>
      <c r="E5" s="109">
        <v>1</v>
      </c>
      <c r="F5" s="84">
        <f>D5*E5</f>
        <v>5584.33</v>
      </c>
      <c r="G5" s="80"/>
      <c r="H5" s="110"/>
      <c r="I5" s="80"/>
      <c r="J5" s="110"/>
    </row>
    <row r="6" spans="1:10" x14ac:dyDescent="0.25">
      <c r="A6" s="111" t="str">
        <f>'Orçamento Resumo'!A5</f>
        <v>2.0</v>
      </c>
      <c r="B6" s="112" t="s">
        <v>62</v>
      </c>
      <c r="C6" s="113">
        <f>'Orçamento Resumo'!E5</f>
        <v>6285.74</v>
      </c>
      <c r="D6" s="108">
        <f>ROUND(C6*1.2522,2)</f>
        <v>7871</v>
      </c>
      <c r="E6" s="114">
        <v>0.8</v>
      </c>
      <c r="F6" s="88">
        <f>D6*E6</f>
        <v>6296.8</v>
      </c>
      <c r="G6" s="114">
        <v>0.2</v>
      </c>
      <c r="H6" s="88">
        <f>D6*G6</f>
        <v>1574.2</v>
      </c>
      <c r="I6" s="85"/>
      <c r="J6" s="115"/>
    </row>
    <row r="7" spans="1:10" ht="15.75" thickBot="1" x14ac:dyDescent="0.3">
      <c r="A7" s="116" t="str">
        <f>'Orçamento Resumo'!A6</f>
        <v>3.0</v>
      </c>
      <c r="B7" s="117" t="s">
        <v>70</v>
      </c>
      <c r="C7" s="118">
        <f>'Orçamento Resumo'!E6</f>
        <v>57916.69</v>
      </c>
      <c r="D7" s="108">
        <f>ROUND(C7*1.2522,2)</f>
        <v>72523.28</v>
      </c>
      <c r="E7" s="89"/>
      <c r="F7" s="92"/>
      <c r="G7" s="119">
        <v>0.4</v>
      </c>
      <c r="H7" s="92">
        <f>D7*G7</f>
        <v>29009.312000000002</v>
      </c>
      <c r="I7" s="119">
        <v>0.6</v>
      </c>
      <c r="J7" s="92">
        <f>D7*I7</f>
        <v>43513.968000000001</v>
      </c>
    </row>
    <row r="8" spans="1:10" x14ac:dyDescent="0.25">
      <c r="A8" s="177"/>
      <c r="B8" s="177"/>
      <c r="C8" s="177"/>
      <c r="D8" s="123">
        <f>ROUND(SUM(D5:D7),2)+0.01</f>
        <v>85978.62</v>
      </c>
      <c r="E8" s="124">
        <f>F8/D8</f>
        <v>0.13818702835658447</v>
      </c>
      <c r="F8" s="95">
        <f>ROUND(SUM(F5:F7),2)</f>
        <v>11881.13</v>
      </c>
      <c r="G8" s="124">
        <f>H9/D8</f>
        <v>0.49389766897863679</v>
      </c>
      <c r="H8" s="95">
        <f>ROUND(SUM(H5:H7),2)</f>
        <v>30583.51</v>
      </c>
      <c r="I8" s="125">
        <f>J9/D8</f>
        <v>1</v>
      </c>
      <c r="J8" s="95">
        <f>ROUND(SUM(J5:J7),2)</f>
        <v>43513.97</v>
      </c>
    </row>
    <row r="9" spans="1:10" ht="15.75" thickBot="1" x14ac:dyDescent="0.3">
      <c r="A9" s="178"/>
      <c r="B9" s="178"/>
      <c r="C9" s="178"/>
      <c r="D9" s="126"/>
      <c r="E9" s="127"/>
      <c r="F9" s="128"/>
      <c r="G9" s="129"/>
      <c r="H9" s="101">
        <f>ROUND(F8+H8,2)</f>
        <v>42464.639999999999</v>
      </c>
      <c r="I9" s="129"/>
      <c r="J9" s="101">
        <f>ROUND(H9+J8,2)+0.01</f>
        <v>85978.62</v>
      </c>
    </row>
  </sheetData>
  <mergeCells count="12">
    <mergeCell ref="A8:A9"/>
    <mergeCell ref="B8:B9"/>
    <mergeCell ref="C8:C9"/>
    <mergeCell ref="E3:F3"/>
    <mergeCell ref="G3:H3"/>
    <mergeCell ref="I3:J3"/>
    <mergeCell ref="A1:J1"/>
    <mergeCell ref="A2:J2"/>
    <mergeCell ref="A3:A4"/>
    <mergeCell ref="B3:B4"/>
    <mergeCell ref="C3:C4"/>
    <mergeCell ref="D3:D4"/>
  </mergeCells>
  <pageMargins left="1.1811023622047245" right="1.1811023622047245" top="0.78740157480314965" bottom="0.78740157480314965" header="0" footer="0"/>
  <pageSetup paperSize="9" scale="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Plan1</vt:lpstr>
      <vt:lpstr>Planilha orçamentária</vt:lpstr>
      <vt:lpstr>Memória de Cálculo</vt:lpstr>
      <vt:lpstr>Orçamento Resumo</vt:lpstr>
      <vt:lpstr>Cronograma Físico-Financeiro</vt:lpstr>
      <vt:lpstr>'Memória de Cálculo'!Area_de_impressao</vt:lpstr>
      <vt:lpstr>'Planilha orçamentária'!Area_de_impressao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2018-04-30T19:02:48Z</cp:lastPrinted>
  <dcterms:created xsi:type="dcterms:W3CDTF">2017-10-27T12:26:59Z</dcterms:created>
  <dcterms:modified xsi:type="dcterms:W3CDTF">2018-05-10T16:17:53Z</dcterms:modified>
</cp:coreProperties>
</file>